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05" windowWidth="12120" windowHeight="9060" tabRatio="599" activeTab="0"/>
  </bookViews>
  <sheets>
    <sheet name="1. Proposed Operating Costs" sheetId="1" r:id="rId1"/>
    <sheet name="2. Proposed Cash Flow Analysis" sheetId="2" r:id="rId2"/>
    <sheet name="3. Approved Operating Costs" sheetId="3" r:id="rId3"/>
    <sheet name="4. Approved Proration of Costs" sheetId="4" r:id="rId4"/>
    <sheet name="5. Approved Cash Flow Analysis" sheetId="5" r:id="rId5"/>
    <sheet name="6. Actual Operating Costs" sheetId="6" r:id="rId6"/>
    <sheet name="Calculation of Assisted Exp" sheetId="7" state="hidden" r:id="rId7"/>
    <sheet name="7. Actual Cash Flow Analysis" sheetId="8" r:id="rId8"/>
    <sheet name="dropdowns" sheetId="9" state="hidden" r:id="rId9"/>
  </sheets>
  <definedNames>
    <definedName name="_xlnm.Print_Area" localSheetId="6">'Calculation of Assisted Exp'!$A$3:$O$91</definedName>
    <definedName name="_xlnm.Print_Titles" localSheetId="6">'Calculation of Assisted Exp'!$1:$12</definedName>
  </definedNames>
  <calcPr fullCalcOnLoad="1"/>
</workbook>
</file>

<file path=xl/comments1.xml><?xml version="1.0" encoding="utf-8"?>
<comments xmlns="http://schemas.openxmlformats.org/spreadsheetml/2006/main">
  <authors>
    <author>A satisfied Microsoft Office user</author>
    <author>Diane Moroni</author>
  </authors>
  <commentList>
    <comment ref="C9" authorId="0">
      <text>
        <r>
          <rPr>
            <sz val="10"/>
            <rFont val="Tahoma"/>
            <family val="2"/>
          </rPr>
          <t xml:space="preserve">This account records the cost of management agent service contracted for by the project. This account doe s not include charges for bookkeeping or accounting services paid directly by the project to either the management agent or another third party (see Account 6351). </t>
        </r>
      </text>
    </comment>
    <comment ref="C11" authorId="0">
      <text>
        <r>
          <rPr>
            <sz val="10"/>
            <rFont val="Tahoma"/>
            <family val="2"/>
          </rPr>
          <t xml:space="preserve">This account records the cost of advertising the rental property. </t>
        </r>
      </text>
    </comment>
    <comment ref="C12" authorId="0">
      <text>
        <r>
          <rPr>
            <sz val="10"/>
            <rFont val="Tahoma"/>
            <family val="2"/>
          </rPr>
          <t>This account records repair costs required following the sale of a cooperative unit less any portion of the seller's equity that was applied against repair costs.</t>
        </r>
      </text>
    </comment>
    <comment ref="C13" authorId="0">
      <text>
        <r>
          <rPr>
            <sz val="10"/>
            <rFont val="Tahoma"/>
            <family val="2"/>
          </rPr>
          <t xml:space="preserve">This account records miscellaneous expenses related to the rent- up of vacant units. For example, charges to this account may include reasonable payments to third parties for referring new tenants to the project or the cost of new locks after a tenant moves out.  Agents may also charge this account for any allowance given tenants in lieu of rent (e.g., providing a new tenant a week's free rent in exchange for cleaning and painting the unit). </t>
        </r>
        <r>
          <rPr>
            <sz val="8"/>
            <rFont val="Tahoma"/>
            <family val="2"/>
          </rPr>
          <t xml:space="preserve">
</t>
        </r>
      </text>
    </comment>
    <comment ref="C14" authorId="0">
      <text>
        <r>
          <rPr>
            <sz val="10"/>
            <rFont val="Tahoma"/>
            <family val="2"/>
          </rPr>
          <t xml:space="preserve">This account records salaries paid to office employees (other than the resident manager) responsible for the front-line operation of the project regardless of whether the employee works on site or in the agent's office.  Front-line responsibilities include for example, taking applications, verifying income and processing maintenance requests.  The account does nto include salaries paid to occupancy, maintenance and regional supervisors who carry out the agent's responsibility for overseeing and supervising project operations and personnel.  These salaries are paid from the management fee.  This account also does not include the project's share of payroll taxes (Account 6711) or other employee benefits (Account 6723) paid by the project.  </t>
        </r>
      </text>
    </comment>
    <comment ref="C15" authorId="0">
      <text>
        <r>
          <rPr>
            <sz val="10"/>
            <rFont val="Tahoma"/>
            <family val="2"/>
          </rPr>
          <t xml:space="preserve">This account records office expense items such as supplies, postage, stationery and copying.  </t>
        </r>
      </text>
    </comment>
    <comment ref="C16" authorId="0">
      <text>
        <r>
          <rPr>
            <sz val="10"/>
            <rFont val="Tahoma"/>
            <family val="2"/>
          </rPr>
          <t>This account records the rental value of an apartment, otherwise considered potentially rent- producing, but used as the project office or as a model apartment.  The account is normally debited by journal entry.</t>
        </r>
      </text>
    </comment>
    <comment ref="C17" authorId="0">
      <text>
        <r>
          <rPr>
            <sz val="10"/>
            <rFont val="Tahoma"/>
            <family val="2"/>
          </rPr>
          <t>This account records salaries paid to a resident manager or superintendent. It does not include the project's share of payroll taxes or other employee benefits or compensation given a resident manager or superintendent in lieu of salary payments.</t>
        </r>
      </text>
    </comment>
    <comment ref="C18" authorId="0">
      <text>
        <r>
          <rPr>
            <sz val="10"/>
            <rFont val="Tahoma"/>
            <family val="2"/>
          </rPr>
          <t xml:space="preserve">This account records the contract rent of any rent free unit provided a resident manager or superintendent which would otherwise be considered revenue producing. </t>
        </r>
      </text>
    </comment>
    <comment ref="C19" authorId="0">
      <text>
        <r>
          <rPr>
            <sz val="10"/>
            <rFont val="Tahoma"/>
            <family val="2"/>
          </rPr>
          <t xml:space="preserve">This account records legal fees or services incurred on behalf of the project (as distinguished from the mortgagor entity).  For example, agents charge legal fees for eviction procedures to this account.   </t>
        </r>
      </text>
    </comment>
    <comment ref="C20" authorId="0">
      <text>
        <r>
          <rPr>
            <sz val="10"/>
            <rFont val="Tahoma"/>
            <family val="2"/>
          </rPr>
          <t xml:space="preserve">This account records the auditing expense incurred by the project that is directly related to HCD’s requirements for audited financial statements and reports. </t>
        </r>
      </text>
    </comment>
    <comment ref="C21" authorId="0">
      <text>
        <r>
          <rPr>
            <sz val="10"/>
            <rFont val="Tahoma"/>
            <family val="2"/>
          </rPr>
          <t>This account records the cost of bookkeeping fees or accounting or computing services not included in the management fee but paid to either the management agent or a third party.</t>
        </r>
      </text>
    </comment>
    <comment ref="C22" authorId="1">
      <text>
        <r>
          <rPr>
            <sz val="10"/>
            <rFont val="Tahoma"/>
            <family val="2"/>
          </rPr>
          <t>This account records the cost of telephone or answering services provided on behalf of the project.</t>
        </r>
      </text>
    </comment>
    <comment ref="C23" authorId="0">
      <text>
        <r>
          <rPr>
            <sz val="10"/>
            <rFont val="Tahoma"/>
            <family val="2"/>
          </rPr>
          <t xml:space="preserve">This account records  the amount of tenant accounts receivable estimated to be uncollected at the end of the accounting period. </t>
        </r>
      </text>
    </comment>
    <comment ref="C24" authorId="0">
      <text>
        <r>
          <rPr>
            <sz val="10"/>
            <rFont val="Tahoma"/>
            <family val="2"/>
          </rPr>
          <t>This account records administrative expenses not otherwise classified in the 6300 series. If necessary, agents should subdivide the account into specific accounts numbered 6391 through 6399.</t>
        </r>
      </text>
    </comment>
    <comment ref="C27" authorId="0">
      <text>
        <r>
          <rPr>
            <sz val="10"/>
            <rFont val="Tahoma"/>
            <family val="2"/>
          </rPr>
          <t>This account records the cost of fuel oil/ coal charges billed to the project.</t>
        </r>
      </text>
    </comment>
    <comment ref="C28" authorId="0">
      <text>
        <r>
          <rPr>
            <sz val="10"/>
            <rFont val="Tahoma"/>
            <family val="2"/>
          </rPr>
          <t>This account records the cost of electricity charges billed to the project.</t>
        </r>
      </text>
    </comment>
    <comment ref="C29" authorId="0">
      <text>
        <r>
          <rPr>
            <sz val="10"/>
            <rFont val="Tahoma"/>
            <family val="2"/>
          </rPr>
          <t>This account records the cost of water charges billed to the project.</t>
        </r>
      </text>
    </comment>
    <comment ref="C30" authorId="0">
      <text>
        <r>
          <rPr>
            <sz val="10"/>
            <rFont val="Tahoma"/>
            <family val="2"/>
          </rPr>
          <t>This account records the cost of gas charges billed to the project.</t>
        </r>
      </text>
    </comment>
    <comment ref="C31" authorId="0">
      <text>
        <r>
          <rPr>
            <sz val="10"/>
            <rFont val="Tahoma"/>
            <family val="2"/>
          </rPr>
          <t>This account records the cost of sewer charges billed to the project.</t>
        </r>
      </text>
    </comment>
    <comment ref="C34" authorId="0">
      <text>
        <r>
          <rPr>
            <sz val="10"/>
            <rFont val="Tahoma"/>
            <family val="2"/>
          </rPr>
          <t xml:space="preserve">This account records the salaries of janitors employed by the project.  Agents should also include any compensation given in lieu of salary (such as a rent-free or reduced-rate rental unit) in Account 6510.  This account should not include the project’s share of payroll taxes (FICA and Unemployment) or other employee benefits paid by the project. </t>
        </r>
      </text>
    </comment>
    <comment ref="C35" authorId="0">
      <text>
        <r>
          <rPr>
            <sz val="10"/>
            <rFont val="Tahoma"/>
            <family val="2"/>
          </rPr>
          <t>This account records all costs of janitor supplies charged to the project.</t>
        </r>
      </text>
    </comment>
    <comment ref="C36" authorId="0">
      <text>
        <r>
          <rPr>
            <sz val="10"/>
            <rFont val="Tahoma"/>
            <family val="2"/>
          </rPr>
          <t xml:space="preserve">This account records the cost of janitor or cleaning contracts the owner or agent executes with third parties on behalf of the project.  </t>
        </r>
        <r>
          <rPr>
            <sz val="8"/>
            <rFont val="Tahoma"/>
            <family val="2"/>
          </rPr>
          <t xml:space="preserve">
</t>
        </r>
      </text>
    </comment>
    <comment ref="C37" authorId="0">
      <text>
        <r>
          <rPr>
            <sz val="10"/>
            <rFont val="Tahoma"/>
            <family val="2"/>
          </rPr>
          <t xml:space="preserve">This account records the charges to a project for labor or costs associated with an exterminating contract executed with a third party by the owner or agent.  </t>
        </r>
        <r>
          <rPr>
            <sz val="8"/>
            <rFont val="Tahoma"/>
            <family val="2"/>
          </rPr>
          <t xml:space="preserve">
</t>
        </r>
      </text>
    </comment>
    <comment ref="C38" authorId="0">
      <text>
        <r>
          <rPr>
            <sz val="10"/>
            <rFont val="Tahoma"/>
            <family val="2"/>
          </rPr>
          <t xml:space="preserve">This account records the costs charges to the project for materials used in exterminating.  </t>
        </r>
      </text>
    </comment>
    <comment ref="C39" authorId="0">
      <text>
        <r>
          <rPr>
            <sz val="10"/>
            <rFont val="Tahoma"/>
            <family val="2"/>
          </rPr>
          <t>This account records the cost of removing garbage and rubbish from the project. The account does not include salaries paid to janitors who collect the trash.</t>
        </r>
      </text>
    </comment>
    <comment ref="C40" authorId="0">
      <text>
        <r>
          <rPr>
            <sz val="10"/>
            <rFont val="Tahoma"/>
            <family val="2"/>
          </rPr>
          <t>This account records the project's payroll cost attributable to the protection of the project or the costs of a protection contract that the owner or agent executes on behalf of the project.</t>
        </r>
      </text>
    </comment>
    <comment ref="C41" authorId="0">
      <text>
        <r>
          <rPr>
            <sz val="10"/>
            <rFont val="Tahoma"/>
            <family val="2"/>
          </rPr>
          <t xml:space="preserve">This account records the salaries of project employees whose primary responsibility is caring for project grounds.  Project payroll costs related to permanent improvement to project grounds is capitalized and not charged to this account.  This account does not include the project's share of payroll taxes or other employee benefits paid by the project.  </t>
        </r>
      </text>
    </comment>
    <comment ref="C42" authorId="0">
      <text>
        <r>
          <rPr>
            <sz val="10"/>
            <rFont val="Tahoma"/>
            <family val="2"/>
          </rPr>
          <t>This account records the cost of equipment and supplies used in maintaining project grounds.  Charges to this account include the costs of shovels, rakes, seed, sod and shrubbery.</t>
        </r>
      </text>
    </comment>
    <comment ref="C43" authorId="0">
      <text>
        <r>
          <rPr>
            <sz val="10"/>
            <rFont val="Tahoma"/>
            <family val="2"/>
          </rPr>
          <t xml:space="preserve">This account records charges to the projecty for grounds service contracts executed by the owner or agent.  </t>
        </r>
      </text>
    </comment>
    <comment ref="C44" authorId="0">
      <text>
        <r>
          <rPr>
            <sz val="10"/>
            <rFont val="Tahoma"/>
            <family val="2"/>
          </rPr>
          <t>This account records the salaries of project employees who repair project-owned equipment or other assets.  This account does not include the project's share of payroll taxes or other employee benefits paid by the project.</t>
        </r>
      </text>
    </comment>
    <comment ref="C45" authorId="0">
      <text>
        <r>
          <rPr>
            <sz val="10"/>
            <rFont val="Tahoma"/>
            <family val="2"/>
          </rPr>
          <t xml:space="preserve">This account records the costs charged to the project for material used in repairs.   </t>
        </r>
      </text>
    </comment>
    <comment ref="C46" authorId="0">
      <text>
        <r>
          <rPr>
            <sz val="10"/>
            <rFont val="Tahoma"/>
            <family val="2"/>
          </rPr>
          <t xml:space="preserve">This account records the cost of contract repairs to project assets.  Agents should capitalize repairs of significant amount which extend the useful life of the asset.  </t>
        </r>
      </text>
    </comment>
    <comment ref="C47" authorId="1">
      <text>
        <r>
          <rPr>
            <sz val="10"/>
            <rFont val="Tahoma"/>
            <family val="2"/>
          </rPr>
          <t>This acccount records the cost of maintaining  or repairing elevators by project employees or charges to the project for an elevator maintenance contract executed by the owner or agent.</t>
        </r>
      </text>
    </comment>
    <comment ref="C48" authorId="1">
      <text>
        <r>
          <rPr>
            <sz val="10"/>
            <rFont val="Tahoma"/>
            <family val="2"/>
          </rPr>
          <t>This account records the cost of repairing and maintaining heating or air conditioning equipment owned by the proejct.  Agents should capitalize repairs of significant amounts which extend the useful life of the equipment.</t>
        </r>
      </text>
    </comment>
    <comment ref="C49" authorId="1">
      <text>
        <r>
          <rPr>
            <sz val="10"/>
            <rFont val="Tahoma"/>
            <family val="2"/>
          </rPr>
          <t>This account records the costs of maintaining and operating the swimming pool by proejct employees or the charges to the project for any swimming pool contract executed by the owner or agent.</t>
        </r>
      </text>
    </comment>
    <comment ref="C50" authorId="1">
      <text>
        <r>
          <rPr>
            <sz val="10"/>
            <rFont val="Tahoma"/>
            <family val="2"/>
          </rPr>
          <t>This account records the cost of removing snow from project sidewalks and parking areas.</t>
        </r>
      </text>
    </comment>
    <comment ref="C51" authorId="1">
      <text>
        <r>
          <rPr>
            <sz val="10"/>
            <rFont val="Tahoma"/>
            <family val="2"/>
          </rPr>
          <t>This account records the salaries of project employees whose responsibility is decorating rental units, common space or the building's exterior.</t>
        </r>
      </text>
    </comment>
    <comment ref="C52" authorId="1">
      <text>
        <r>
          <rPr>
            <sz val="10"/>
            <rFont val="Tahoma"/>
            <family val="2"/>
          </rPr>
          <t>This account records the cost of project labor and supplies in decorating rental units, common space or the building's exterior or charges to the project for any decorating contract executed by the owner or agent.</t>
        </r>
      </text>
    </comment>
    <comment ref="C53" authorId="1">
      <text>
        <r>
          <rPr>
            <sz val="10"/>
            <rFont val="Tahoma"/>
            <family val="2"/>
          </rPr>
          <t>This account records the cost of operating and repairing project motor vehicles and maintenance equipment.  Motor vehicle insurance is not included in this account but is charged to Account 6720, Property and Liability Insurance (Hazard).</t>
        </r>
      </text>
    </comment>
    <comment ref="C54" authorId="0">
      <text>
        <r>
          <rPr>
            <sz val="10"/>
            <rFont val="Tahoma"/>
            <family val="2"/>
          </rPr>
          <t>This account records the cost of maintenance and repairs not otherwise classified in the 6400 and 6500 account Series.  Costs shown here should be itemized on the Explanation of Budgeted Costs form.</t>
        </r>
      </text>
    </comment>
    <comment ref="C57" authorId="0">
      <text>
        <r>
          <rPr>
            <sz val="10"/>
            <rFont val="Tahoma"/>
            <family val="2"/>
          </rPr>
          <t xml:space="preserve">This account records payments made for real estate taxes of the project. </t>
        </r>
      </text>
    </comment>
    <comment ref="C58" authorId="0">
      <text>
        <r>
          <rPr>
            <sz val="10"/>
            <rFont val="Tahoma"/>
            <family val="2"/>
          </rPr>
          <t>This account records the project's share of FICA and State and Federal Unemployment taxes.</t>
        </r>
      </text>
    </comment>
    <comment ref="C59" authorId="1">
      <text>
        <r>
          <rPr>
            <sz val="10"/>
            <rFont val="Tahoma"/>
            <family val="2"/>
          </rPr>
          <t>This account records any taxes, licenses or permit fees assessed the project and not otherwise categorized in the 6700 series. Costs shown here should be itemized on the Explanation of Budgeted Costs form.</t>
        </r>
      </text>
    </comment>
    <comment ref="C60" authorId="0">
      <text>
        <r>
          <rPr>
            <sz val="10"/>
            <rFont val="Tahoma"/>
            <family val="2"/>
          </rPr>
          <t xml:space="preserve">This account records the cost of project property and liability insurance.  </t>
        </r>
      </text>
    </comment>
    <comment ref="C61" authorId="0">
      <text>
        <r>
          <rPr>
            <sz val="10"/>
            <rFont val="Tahoma"/>
            <family val="2"/>
          </rPr>
          <t>This account records the cost of bonding project employees who handle funds.</t>
        </r>
      </text>
    </comment>
    <comment ref="C62" authorId="0">
      <text>
        <r>
          <rPr>
            <sz val="10"/>
            <rFont val="Tahoma"/>
            <family val="2"/>
          </rPr>
          <t>This account records the cost of worker's compensation insurance for project employees.</t>
        </r>
      </text>
    </comment>
    <comment ref="C63" authorId="0">
      <text>
        <r>
          <rPr>
            <sz val="10"/>
            <rFont val="Tahoma"/>
            <family val="2"/>
          </rPr>
          <t>This account records the cost of any health insurance and other employee benefits paid and charges to the project.</t>
        </r>
      </text>
    </comment>
    <comment ref="C64" authorId="0">
      <text>
        <r>
          <rPr>
            <sz val="10"/>
            <rFont val="Tahoma"/>
            <family val="2"/>
          </rPr>
          <t>This account records the cost of insurance not otherwise classified in the 6700 series.  Costs shown here should be itemized on the Explanation of Budgeted Costs form.</t>
        </r>
      </text>
    </comment>
    <comment ref="C67" authorId="0">
      <text>
        <r>
          <rPr>
            <sz val="10"/>
            <rFont val="Tahoma"/>
            <family val="2"/>
          </rPr>
          <t>This account records the cost of raw food purchased, prepared in the regular kitchen and consumed by patients/ residents.</t>
        </r>
      </text>
    </comment>
    <comment ref="C68" authorId="0">
      <text>
        <r>
          <rPr>
            <sz val="10"/>
            <rFont val="Tahoma"/>
            <family val="2"/>
          </rPr>
          <t>This account records gross salaries of personnel providing recreational programs to patients/ residents such as arts and crafts, and other social activities.</t>
        </r>
      </text>
    </comment>
    <comment ref="C69" authorId="0">
      <text>
        <r>
          <rPr>
            <sz val="10"/>
            <rFont val="Tahoma"/>
            <family val="2"/>
          </rPr>
          <t>This account records gross salaries of personnel providing rehabilitation programs to patients/ residents.</t>
        </r>
      </text>
    </comment>
    <comment ref="C70" authorId="0">
      <text>
        <r>
          <rPr>
            <sz val="8"/>
            <rFont val="Tahoma"/>
            <family val="2"/>
          </rPr>
          <t>S</t>
        </r>
        <r>
          <rPr>
            <sz val="10"/>
            <rFont val="Tahoma"/>
            <family val="2"/>
          </rPr>
          <t>ervice expenses that are not otherwise reported above; this account may include expenses associated with grant income, service coordinator funding, and drug elimination grants. Costs shown here should be itemized on the Explanation of Budgeted Costs form.</t>
        </r>
      </text>
    </comment>
    <comment ref="C73" authorId="1">
      <text>
        <r>
          <rPr>
            <sz val="10"/>
            <rFont val="Tahoma"/>
            <family val="2"/>
          </rPr>
          <t>A 3% contingency is allowed for RHCP-Original projects only.</t>
        </r>
      </text>
    </comment>
    <comment ref="D73" authorId="1">
      <text>
        <r>
          <rPr>
            <sz val="10"/>
            <rFont val="Tahoma"/>
            <family val="2"/>
          </rPr>
          <t>Enter 3% for RHCP Original projects only.</t>
        </r>
      </text>
    </comment>
  </commentList>
</comments>
</file>

<file path=xl/comments2.xml><?xml version="1.0" encoding="utf-8"?>
<comments xmlns="http://schemas.openxmlformats.org/spreadsheetml/2006/main">
  <authors>
    <author>A satisfied Microsoft Office user</author>
    <author>Diane Moroni</author>
    <author>Lynne MacIntosh</author>
  </authors>
  <commentList>
    <comment ref="C9" authorId="0">
      <text>
        <r>
          <rPr>
            <sz val="10"/>
            <rFont val="Tahoma"/>
            <family val="2"/>
          </rPr>
          <t>This account records the rent/carrying charges approved at 100% occupancy, less tenant/ shareholder assistance payments, for all residential units (including non- revenue producing units that are expensed).</t>
        </r>
      </text>
    </comment>
    <comment ref="C10" authorId="0">
      <text>
        <r>
          <rPr>
            <sz val="10"/>
            <rFont val="Tahoma"/>
            <family val="2"/>
          </rPr>
          <t>This account records tenant assistance payments that are project- based. Tenant assistance payment programs include the Rent Supplement, Rental Assistance Payment (RAP), and Section 8 programs.</t>
        </r>
      </text>
    </comment>
    <comment ref="C11" authorId="0">
      <text>
        <r>
          <rPr>
            <sz val="10"/>
            <rFont val="Tahoma"/>
            <family val="2"/>
          </rPr>
          <t>This account records gross rental revenue expectancy from stores, offices, or other commercial facilities.</t>
        </r>
      </text>
    </comment>
    <comment ref="C12" authorId="0">
      <text>
        <r>
          <rPr>
            <sz val="10"/>
            <rFont val="Tahoma"/>
            <family val="2"/>
          </rPr>
          <t>This account records the gross potential rental revenue from all garage and parking spaces.</t>
        </r>
      </text>
    </comment>
    <comment ref="C13" authorId="0">
      <text>
        <r>
          <rPr>
            <sz val="10"/>
            <rFont val="Tahoma"/>
            <family val="2"/>
          </rPr>
          <t>This account reflects the amount of funds transferred from the Management Improvement and Operating Plan account to reduce mortgage or escrow deficiencies, to cover operating deficits or to meet working capital needs.</t>
        </r>
      </text>
    </comment>
    <comment ref="C14" authorId="0">
      <text>
        <r>
          <rPr>
            <sz val="10"/>
            <rFont val="Tahoma"/>
            <family val="2"/>
          </rPr>
          <t>This account records gross rental revenue expectancy not otherwise described above.</t>
        </r>
      </text>
    </comment>
    <comment ref="C15" authorId="0">
      <text>
        <r>
          <rPr>
            <sz val="10"/>
            <rFont val="Tahoma"/>
            <family val="2"/>
          </rPr>
          <t>This account reflects the rental collections due in excess of the basic rental charge.</t>
        </r>
      </text>
    </comment>
    <comment ref="C16" authorId="0">
      <text>
        <r>
          <rPr>
            <sz val="10"/>
            <rFont val="Tahoma"/>
            <family val="2"/>
          </rPr>
          <t>This account reflects the amount of insurance claims proceeds in connection with lost rental revenue.</t>
        </r>
      </text>
    </comment>
    <comment ref="C17" authorId="0">
      <text>
        <r>
          <rPr>
            <sz val="10"/>
            <rFont val="Tahoma"/>
            <family val="2"/>
          </rPr>
          <t>This account reflects the amount of revenue collected from special claims including vacancy, damages, and debt service.</t>
        </r>
      </text>
    </comment>
    <comment ref="C18" authorId="0">
      <text>
        <r>
          <rPr>
            <sz val="10"/>
            <rFont val="Tahoma"/>
            <family val="2"/>
          </rPr>
          <t xml:space="preserve">This account reflects the amount of excess income owners are allowed to retain for the project operating account.  </t>
        </r>
      </text>
    </comment>
    <comment ref="C22" authorId="0">
      <text>
        <r>
          <rPr>
            <sz val="10"/>
            <rFont val="Tahoma"/>
            <family val="2"/>
          </rPr>
          <t>This account reflects the rental revenue lost through vacancy of an apartment unit.</t>
        </r>
      </text>
    </comment>
    <comment ref="C23" authorId="0">
      <text>
        <r>
          <rPr>
            <sz val="10"/>
            <rFont val="Tahoma"/>
            <family val="2"/>
          </rPr>
          <t>This account reflects the rental revenue lost through vacancy of a store or other commercial units.</t>
        </r>
      </text>
    </comment>
    <comment ref="C24" authorId="0">
      <text>
        <r>
          <rPr>
            <sz val="10"/>
            <rFont val="Tahoma"/>
            <family val="2"/>
          </rPr>
          <t>This account reflects the amount provided as rental concessions (i.e., free rent) in conndction with the execution of leases of revenue- producing units.</t>
        </r>
      </text>
    </comment>
    <comment ref="C25" authorId="0">
      <text>
        <r>
          <rPr>
            <sz val="10"/>
            <rFont val="Tahoma"/>
            <family val="2"/>
          </rPr>
          <t>This account reflects the rental revenue lost through vacancy of a garage or parking spaces.</t>
        </r>
      </text>
    </comment>
    <comment ref="C26" authorId="0">
      <text>
        <r>
          <rPr>
            <sz val="10"/>
            <rFont val="Tahoma"/>
            <family val="2"/>
          </rPr>
          <t>This account reflects the rental revenue lost through vacancy of any revenue- producing space or equipment not otherwise described above.</t>
        </r>
      </text>
    </comment>
    <comment ref="C29" authorId="0">
      <text>
        <r>
          <rPr>
            <sz val="10"/>
            <rFont val="Tahoma"/>
            <family val="2"/>
          </rPr>
          <t>Revenue from prorated costs of raw food prepared in the regular kitchen and consumed by specific shareholders/ residents as additional services.</t>
        </r>
      </text>
    </comment>
    <comment ref="C30" authorId="0">
      <text>
        <r>
          <rPr>
            <sz val="10"/>
            <rFont val="Tahoma"/>
            <family val="2"/>
          </rPr>
          <t>Revenue received from recreation that is not part of the unit package. For Nursing Homes, this activity amount should be recorded under account 5385.</t>
        </r>
      </text>
    </comment>
    <comment ref="C31" authorId="0">
      <text>
        <r>
          <rPr>
            <sz val="10"/>
            <rFont val="Tahoma"/>
            <family val="2"/>
          </rPr>
          <t>Revenue received for Rehabilitation that is not part of the unit package.</t>
        </r>
      </text>
    </comment>
    <comment ref="C32" authorId="0">
      <text>
        <r>
          <rPr>
            <sz val="10"/>
            <rFont val="Tahoma"/>
            <family val="2"/>
          </rPr>
          <t>Other revenue that is not part of the unit package  (i. e. tax, van services, etc.); this account may include grant income, service coordinator funding, and drug elimination grants.</t>
        </r>
      </text>
    </comment>
    <comment ref="C35" authorId="0">
      <text>
        <r>
          <rPr>
            <sz val="10"/>
            <rFont val="Tahoma"/>
            <family val="2"/>
          </rPr>
          <t>This account is used to record interest and other investment income earned in connection with project operations.</t>
        </r>
      </text>
    </comment>
    <comment ref="C38" authorId="0">
      <text>
        <r>
          <rPr>
            <sz val="10"/>
            <rFont val="Tahoma"/>
            <family val="2"/>
          </rPr>
          <t>This account records project revenues received from laundry and vending machines owned or leased by the project.</t>
        </r>
      </text>
    </comment>
    <comment ref="C39" authorId="0">
      <text>
        <r>
          <rPr>
            <sz val="10"/>
            <rFont val="Tahoma"/>
            <family val="2"/>
          </rPr>
          <t>This account records charges assessed to tenants for rent checks returned for insufficient funds, and for late payment of rent.</t>
        </r>
      </text>
    </comment>
    <comment ref="C40" authorId="1">
      <text>
        <r>
          <rPr>
            <sz val="10"/>
            <rFont val="Tahoma"/>
            <family val="2"/>
          </rPr>
          <t xml:space="preserve">This account records charges collected from tenants for damages to apartment units and for fees paid by tenants for cleaning of an apartment unit (other than regular housekeeping services). </t>
        </r>
      </text>
    </comment>
    <comment ref="C41" authorId="1">
      <text>
        <r>
          <rPr>
            <sz val="10"/>
            <rFont val="Tahoma"/>
            <family val="2"/>
          </rPr>
          <t>This account records any security deposits forfeited by tenants moving out of the project.  The account is credited only when the tenant security deposit is deposited to the project operating account.</t>
        </r>
      </text>
    </comment>
    <comment ref="C42" authorId="0">
      <text>
        <r>
          <rPr>
            <sz val="10"/>
            <rFont val="Tahoma"/>
            <family val="2"/>
          </rPr>
          <t>This account records project revenues not otherwise described in the above revenue accounts.</t>
        </r>
      </text>
    </comment>
    <comment ref="C48" authorId="0">
      <text>
        <r>
          <rPr>
            <sz val="10"/>
            <rFont val="Tahoma"/>
            <family val="2"/>
          </rPr>
          <t>Required cash payments for interet on, and retirement of the principal amount of, a debt.</t>
        </r>
      </text>
    </comment>
    <comment ref="C52" authorId="0">
      <text>
        <r>
          <rPr>
            <sz val="10"/>
            <rFont val="Tahoma"/>
            <family val="2"/>
          </rPr>
          <t>Monthly or annual loan and/or interest payments required by the note and deed of trust for certain HCD loans.</t>
        </r>
      </text>
    </comment>
    <comment ref="C53" authorId="0">
      <text>
        <r>
          <rPr>
            <sz val="10"/>
            <rFont val="Tahoma"/>
            <family val="2"/>
          </rPr>
          <t>Payments of monthly or annual rent required by a lease.</t>
        </r>
        <r>
          <rPr>
            <sz val="8"/>
            <rFont val="Tahoma"/>
            <family val="2"/>
          </rPr>
          <t xml:space="preserve">
</t>
        </r>
      </text>
    </comment>
    <comment ref="C54" authorId="0">
      <text>
        <r>
          <rPr>
            <sz val="10"/>
            <rFont val="Tahoma"/>
            <family val="2"/>
          </rPr>
          <t>This account records financial expenses not otherwise classified in the 6800 Series.</t>
        </r>
      </text>
    </comment>
    <comment ref="C57" authorId="0">
      <text>
        <r>
          <rPr>
            <sz val="10"/>
            <rFont val="Tahoma"/>
            <family val="2"/>
          </rPr>
          <t>This account represents the cash balance on hand for future payments of insurance, real estate taxes, mortgage insurance premiums and any other funding as required under the Regulatory Agreement.</t>
        </r>
        <r>
          <rPr>
            <sz val="8"/>
            <rFont val="Tahoma"/>
            <family val="2"/>
          </rPr>
          <t xml:space="preserve">
</t>
        </r>
      </text>
    </comment>
    <comment ref="C58" authorId="0">
      <text>
        <r>
          <rPr>
            <sz val="10"/>
            <rFont val="Tahoma"/>
            <family val="2"/>
          </rPr>
          <t xml:space="preserve">Cash and investments held by mortgagee or mortgagor (as required) for replacements as set forth in the Regulatory Agreement.  </t>
        </r>
      </text>
    </comment>
    <comment ref="C59" authorId="0">
      <text>
        <r>
          <rPr>
            <sz val="10"/>
            <rFont val="Tahoma"/>
            <family val="2"/>
          </rPr>
          <t>This account is used to maintain a fund for general operating expenses.</t>
        </r>
        <r>
          <rPr>
            <sz val="8"/>
            <rFont val="Tahoma"/>
            <family val="2"/>
          </rPr>
          <t xml:space="preserve">
</t>
        </r>
      </text>
    </comment>
    <comment ref="C60" authorId="0">
      <text>
        <r>
          <rPr>
            <sz val="10"/>
            <rFont val="Tahoma"/>
            <family val="2"/>
          </rPr>
          <t xml:space="preserve">Any other cash and investments held by the mortgagee for mortgagor for which HCD approval is required for withdrawals.  </t>
        </r>
      </text>
    </comment>
    <comment ref="C73" authorId="0">
      <text>
        <r>
          <rPr>
            <sz val="10"/>
            <rFont val="Tahoma"/>
            <family val="2"/>
          </rPr>
          <t>Required payments of interest only on an HCD term loan, which typically requires the principal to be repaid in a lump sum balloon payment at maturity.</t>
        </r>
      </text>
    </comment>
    <comment ref="C74" authorId="0">
      <text>
        <r>
          <rPr>
            <sz val="10"/>
            <rFont val="Tahoma"/>
            <family val="2"/>
          </rPr>
          <t>Payment to sponsors or borrowers for long-term oversight of project operations, as allowed under HCD's CHRP-R, SUHRP programs if certain conditions are met and the fee is approved in advance.  Also allowed for HOME project's funded prior to the adoption of the Uniform Multifamily Regulations.</t>
        </r>
      </text>
    </comment>
    <comment ref="C76" authorId="0">
      <text>
        <r>
          <rPr>
            <sz val="10"/>
            <rFont val="Tahoma"/>
            <family val="2"/>
          </rPr>
          <t>Cash or other benefits derived from the operation of a rental housing development and  distributed (typically annually, upon HCD approval of audit) to the borrower and to other parties having beneficial interests in the development, after payment of all due and outstanding obligations incurred in connection with the development, as set forth in the Regulatory Agreement.</t>
        </r>
      </text>
    </comment>
    <comment ref="C77" authorId="0">
      <text>
        <r>
          <rPr>
            <sz val="10"/>
            <rFont val="Tahoma"/>
            <family val="2"/>
          </rPr>
          <t>Proposed cash payments on residual receipts debt.</t>
        </r>
      </text>
    </comment>
    <comment ref="C75" authorId="2">
      <text>
        <r>
          <rPr>
            <sz val="10"/>
            <rFont val="Tahoma"/>
            <family val="2"/>
          </rPr>
          <t>Payment to Sponsor for asset management and partnership fees/costs per the Regulatory Agreement. Oonly applies to MHP and HOME Projects funded under the 09/29/03 MHP/UM Regulations or later.</t>
        </r>
      </text>
    </comment>
    <comment ref="C67" authorId="2">
      <text>
        <r>
          <rPr>
            <sz val="10"/>
            <rFont val="Tahoma"/>
            <family val="2"/>
          </rPr>
          <t xml:space="preserve">Request from a borrower from HCD's RHCP's Original or RHCP-RRA programs for payment of project-based Subsidy assistance from annuity funds established at the beginning of these programs to subsidize future project operations as required to hold rents to
desired limits. 
</t>
        </r>
        <r>
          <rPr>
            <sz val="8"/>
            <rFont val="Tahoma"/>
            <family val="2"/>
          </rPr>
          <t xml:space="preserve">
</t>
        </r>
      </text>
    </comment>
    <comment ref="C68" authorId="2">
      <text>
        <r>
          <rPr>
            <sz val="10"/>
            <rFont val="Tahoma"/>
            <family val="2"/>
          </rPr>
          <t>Anticipated amount of Operating Reserve withdrawal necessary to pay for operating costs that exceed expected revenue.</t>
        </r>
        <r>
          <rPr>
            <sz val="8"/>
            <rFont val="Tahoma"/>
            <family val="2"/>
          </rPr>
          <t xml:space="preserve">
</t>
        </r>
      </text>
    </comment>
    <comment ref="C69" authorId="2">
      <text>
        <r>
          <rPr>
            <sz val="10"/>
            <rFont val="Tahoma"/>
            <family val="2"/>
          </rPr>
          <t>Anticipated amount of financial contribution from Borrower necessary to pay for operating costs that exceed expected revenue.</t>
        </r>
      </text>
    </comment>
  </commentList>
</comments>
</file>

<file path=xl/comments3.xml><?xml version="1.0" encoding="utf-8"?>
<comments xmlns="http://schemas.openxmlformats.org/spreadsheetml/2006/main">
  <authors>
    <author>A satisfied Microsoft Office user</author>
    <author>Diane Moroni</author>
  </authors>
  <commentList>
    <comment ref="C12" authorId="0">
      <text>
        <r>
          <rPr>
            <sz val="8"/>
            <rFont val="Tahoma"/>
            <family val="2"/>
          </rPr>
          <t>This account records the cost of management agent service contracted for by the project. This account doe s not include charges for bookkeeping or accounting services paid directly by the project to either the management agent or another third party (see Account 6351).</t>
        </r>
      </text>
    </comment>
    <comment ref="C14" authorId="0">
      <text>
        <r>
          <rPr>
            <sz val="8"/>
            <rFont val="Tahoma"/>
            <family val="2"/>
          </rPr>
          <t>This account records the cost of advertising the rental property.</t>
        </r>
      </text>
    </comment>
    <comment ref="C15" authorId="0">
      <text>
        <r>
          <rPr>
            <sz val="8"/>
            <rFont val="Tahoma"/>
            <family val="2"/>
          </rPr>
          <t xml:space="preserve">This account records repair costs required following the sale of a cooperative unit less any portion of the seller's
equity that was applied against repair costs.
</t>
        </r>
      </text>
    </comment>
    <comment ref="C16" authorId="0">
      <text>
        <r>
          <rPr>
            <sz val="8"/>
            <rFont val="Tahoma"/>
            <family val="2"/>
          </rPr>
          <t xml:space="preserve">This account records miscellaneous expenses related to the rent-up of vacant units.  For example, charges to this account may include reasonable payments to third parties for referring new tenants to the project or the cost of new locks after a tenant moves out.  Agents may also charge this account for any allowance given tenants in lieu of rent (e.g.,  providing a new tenant a week's free rent in exchange for cleaning and painting the unit). </t>
        </r>
      </text>
    </comment>
    <comment ref="C17" authorId="0">
      <text>
        <r>
          <rPr>
            <sz val="8"/>
            <rFont val="Tahoma"/>
            <family val="2"/>
          </rPr>
          <t>This account records salaries paid to office employees (other than the resident manager) responsible for the front- line operation of the project regardless of whether the employee works on site or in the agent's office.  Front- line responsibilities include for example, taking applications, verifying income and processing maintenance requests.  The account does not include salaries paid to occupancy, maintenance and regional supervisors who carry out the agent's responsibility for overseeing and supervising project operations and personnel.  These salaries are paid from the management fee.  This account also does not include the project's share of payroll taxes (account 6711) or other employee benefits (account 6723) paid by the project.</t>
        </r>
      </text>
    </comment>
    <comment ref="C18" authorId="0">
      <text>
        <r>
          <rPr>
            <sz val="8"/>
            <rFont val="Tahoma"/>
            <family val="2"/>
          </rPr>
          <t>This account records office expense items such as supplies, postage, stationery and copying..</t>
        </r>
      </text>
    </comment>
    <comment ref="C19" authorId="0">
      <text>
        <r>
          <rPr>
            <sz val="10"/>
            <rFont val="Tahoma"/>
            <family val="2"/>
          </rPr>
          <t>This account records the rental value of an apartment, otherwise considered potentially rent- producing, but used as the project office or as a model apartment.</t>
        </r>
      </text>
    </comment>
    <comment ref="C20" authorId="0">
      <text>
        <r>
          <rPr>
            <sz val="10"/>
            <rFont val="Tahoma"/>
            <family val="2"/>
          </rPr>
          <t>This account records salaries paid to a resident manager or superintendent. It does not include the project's share of payroll taxes or other employee benefits or compensation given a resident manager or superintendent in lieu of salary payments.</t>
        </r>
      </text>
    </comment>
    <comment ref="C21" authorId="0">
      <text>
        <r>
          <rPr>
            <sz val="10"/>
            <rFont val="Tahoma"/>
            <family val="2"/>
          </rPr>
          <t xml:space="preserve">This account records the contract rent of any rent free unit provided a resident manager or superintendent which would otherwise be considered revenue producing. </t>
        </r>
      </text>
    </comment>
    <comment ref="C22" authorId="0">
      <text>
        <r>
          <rPr>
            <sz val="10"/>
            <rFont val="Tahoma"/>
            <family val="2"/>
          </rPr>
          <t>This account records legal fees or services incurred on behalf of the project (as distinguished from the mortgator entity).  For example, agents charge legal fees for eviction procedures to this account.</t>
        </r>
      </text>
    </comment>
    <comment ref="C23" authorId="0">
      <text>
        <r>
          <rPr>
            <sz val="10"/>
            <rFont val="Tahoma"/>
            <family val="2"/>
          </rPr>
          <t>This account records the auditing expenses incurred by the project that are directly related to HCD’s requirement for audited financial statements and reports.   This account does not include the cost of routine maintenance or review of the project's books and records (see account 6351).</t>
        </r>
      </text>
    </comment>
    <comment ref="C24" authorId="0">
      <text>
        <r>
          <rPr>
            <sz val="10"/>
            <rFont val="Tahoma"/>
            <family val="2"/>
          </rPr>
          <t>This account records the cost of bookkeeping fees or accounting or computing services not included in the management fee but paid to either the agent or a third party.</t>
        </r>
      </text>
    </comment>
    <comment ref="C25" authorId="1">
      <text>
        <r>
          <rPr>
            <sz val="10"/>
            <rFont val="Tahoma"/>
            <family val="2"/>
          </rPr>
          <t>This account records the cost of telephone or answering services provided on behalf of the project.</t>
        </r>
      </text>
    </comment>
    <comment ref="C26" authorId="0">
      <text>
        <r>
          <rPr>
            <sz val="10"/>
            <rFont val="Tahoma"/>
            <family val="2"/>
          </rPr>
          <t xml:space="preserve">This account records  the amount of tenant accounts receivable estimated to be uncollected at the end of the accounting period. </t>
        </r>
      </text>
    </comment>
    <comment ref="C27" authorId="0">
      <text>
        <r>
          <rPr>
            <sz val="10"/>
            <rFont val="Tahoma"/>
            <family val="2"/>
          </rPr>
          <t xml:space="preserve">This account records administrative expenses not otherwise classified in the 6300 series.  If necessary, agents should subdivide the account into specific accounts numbered 6391 through 6399.  </t>
        </r>
      </text>
    </comment>
    <comment ref="C30" authorId="0">
      <text>
        <r>
          <rPr>
            <sz val="10"/>
            <rFont val="Tahoma"/>
            <family val="2"/>
          </rPr>
          <t>This account records the cost of fuel oil/ coal charges billed to the project.</t>
        </r>
      </text>
    </comment>
    <comment ref="C31" authorId="0">
      <text>
        <r>
          <rPr>
            <sz val="10"/>
            <rFont val="Tahoma"/>
            <family val="2"/>
          </rPr>
          <t>This account records the cost of electricity charges billed to the project.</t>
        </r>
      </text>
    </comment>
    <comment ref="C32" authorId="0">
      <text>
        <r>
          <rPr>
            <sz val="10"/>
            <rFont val="Tahoma"/>
            <family val="2"/>
          </rPr>
          <t>This account records the cost of water charges billed to the project.</t>
        </r>
      </text>
    </comment>
    <comment ref="C33" authorId="0">
      <text>
        <r>
          <rPr>
            <sz val="10"/>
            <rFont val="Tahoma"/>
            <family val="2"/>
          </rPr>
          <t>This account records the cost of gas charges billed to the project.</t>
        </r>
      </text>
    </comment>
    <comment ref="C34" authorId="0">
      <text>
        <r>
          <rPr>
            <sz val="10"/>
            <rFont val="Tahoma"/>
            <family val="2"/>
          </rPr>
          <t>This account records the cost of sewer charges billed to the project.</t>
        </r>
      </text>
    </comment>
    <comment ref="C37" authorId="0">
      <text>
        <r>
          <rPr>
            <sz val="10"/>
            <rFont val="Tahoma"/>
            <family val="2"/>
          </rPr>
          <t xml:space="preserve">This account records the salaries of janitors employed by the project.  Agents should also include any compensation given in lieu of salary (such as a rent-free or reduced-rate rental unit) in account 6510.  This account should not include the project's share or payroll taxes (FICA and Unemployment) or other employee benefits paid to the project. </t>
        </r>
      </text>
    </comment>
    <comment ref="C38" authorId="0">
      <text>
        <r>
          <rPr>
            <sz val="10"/>
            <rFont val="Tahoma"/>
            <family val="2"/>
          </rPr>
          <t>This account records all costs of janitor supplies charged to the project.</t>
        </r>
      </text>
    </comment>
    <comment ref="C39" authorId="0">
      <text>
        <r>
          <rPr>
            <sz val="10"/>
            <rFont val="Tahoma"/>
            <family val="2"/>
          </rPr>
          <t xml:space="preserve">This account records all costs of janitor or cleaning contracts the owner or agent executes with third parties on behalf of the project..
</t>
        </r>
      </text>
    </comment>
    <comment ref="C40" authorId="0">
      <text>
        <r>
          <rPr>
            <sz val="10"/>
            <rFont val="Tahoma"/>
            <family val="2"/>
          </rPr>
          <t>This account records the charges to a project for labor or costs associated with an exterminating contract executed with a third party by the owner or agent.</t>
        </r>
      </text>
    </comment>
    <comment ref="C41" authorId="1">
      <text>
        <r>
          <rPr>
            <sz val="10"/>
            <rFont val="Tahoma"/>
            <family val="2"/>
          </rPr>
          <t>This account records the costs charged to the project for materials used in exterminating.</t>
        </r>
      </text>
    </comment>
    <comment ref="C42" authorId="0">
      <text>
        <r>
          <rPr>
            <sz val="10"/>
            <rFont val="Tahoma"/>
            <family val="2"/>
          </rPr>
          <t>This account records the cost of removing garbage and rubbish from the project. The account does not include salaries paid to janitors who collect the trash</t>
        </r>
        <r>
          <rPr>
            <sz val="8"/>
            <rFont val="Tahoma"/>
            <family val="2"/>
          </rPr>
          <t>.</t>
        </r>
      </text>
    </comment>
    <comment ref="C43" authorId="0">
      <text>
        <r>
          <rPr>
            <sz val="10"/>
            <rFont val="Tahoma"/>
            <family val="2"/>
          </rPr>
          <t>This account records the project's payroll cost attributable to the protection of the project or the cost of a protection contract that the owner or agent executes on behalf of the project.</t>
        </r>
      </text>
    </comment>
    <comment ref="C44" authorId="1">
      <text>
        <r>
          <rPr>
            <sz val="10"/>
            <rFont val="Tahoma"/>
            <family val="2"/>
          </rPr>
          <t>This account records the salaries of project employees whose primary responsibility is caring for project grounds.  Project payroll costs related to permanent improvement to project grounds is capitalized and not charged to this account.  This account does nto include the project's share of payroll taxes or other employee benefits paid by the project.</t>
        </r>
      </text>
    </comment>
    <comment ref="C45" authorId="0">
      <text>
        <r>
          <rPr>
            <sz val="10"/>
            <rFont val="Tahoma"/>
            <family val="2"/>
          </rPr>
          <t>This account records the cost of equipment and supplies used in maintaining projects grounds.  Charges to this account include the costs of shovels, rakes, seed, sod and shrubbery.</t>
        </r>
      </text>
    </comment>
    <comment ref="C46" authorId="0">
      <text>
        <r>
          <rPr>
            <sz val="10"/>
            <rFont val="Tahoma"/>
            <family val="2"/>
          </rPr>
          <t>This account records charges to the project for grounds service contracts executed by the owner or agent.</t>
        </r>
        <r>
          <rPr>
            <sz val="8"/>
            <rFont val="Tahoma"/>
            <family val="2"/>
          </rPr>
          <t xml:space="preserve">
</t>
        </r>
      </text>
    </comment>
    <comment ref="C47" authorId="1">
      <text>
        <r>
          <rPr>
            <sz val="10"/>
            <rFont val="Tahoma"/>
            <family val="2"/>
          </rPr>
          <t>This account records the salaries of project employees who repair project owned equipment or other assets.  This account does not include the project's share of payroll taxes or other employee benefits paid by the project.</t>
        </r>
      </text>
    </comment>
    <comment ref="C48" authorId="1">
      <text>
        <r>
          <rPr>
            <sz val="10"/>
            <rFont val="Tahoma"/>
            <family val="2"/>
          </rPr>
          <t>This account records the costs charged to the project for material used in repairs.</t>
        </r>
      </text>
    </comment>
    <comment ref="C49" authorId="1">
      <text>
        <r>
          <rPr>
            <sz val="10"/>
            <rFont val="Tahoma"/>
            <family val="2"/>
          </rPr>
          <t>This account records the cost of contract repairs to project assets.  Agents should capitalize repairs of significant amounts which extend the useful life of the asset.</t>
        </r>
      </text>
    </comment>
    <comment ref="C50" authorId="1">
      <text>
        <r>
          <rPr>
            <sz val="10"/>
            <rFont val="Tahoma"/>
            <family val="2"/>
          </rPr>
          <t>This account records the cost of maintaining or repairing elevators by project employees or charges to the project for an elevator maintenance contract executed by the owner or agent.</t>
        </r>
      </text>
    </comment>
    <comment ref="C51" authorId="0">
      <text>
        <r>
          <rPr>
            <sz val="10"/>
            <rFont val="Tahoma"/>
            <family val="2"/>
          </rPr>
          <t xml:space="preserve">This account records the cost of repairing and maintaining heating or air conditioning equipment owned by the project.  Agents should capitalize repairs of significant amounts which extend the useful life of the equipment. </t>
        </r>
      </text>
    </comment>
    <comment ref="C52" authorId="1">
      <text>
        <r>
          <rPr>
            <sz val="10"/>
            <rFont val="Tahoma"/>
            <family val="2"/>
          </rPr>
          <t>This account records the costs of maintaining and operating the swimming pool by project employees or the charges to the project for any swimming pool contract executed by the owner or agent.</t>
        </r>
      </text>
    </comment>
    <comment ref="C53" authorId="0">
      <text>
        <r>
          <rPr>
            <sz val="10"/>
            <rFont val="Tahoma"/>
            <family val="2"/>
          </rPr>
          <t>This account records the cost of removing snow from project sidewalks and parking areas.</t>
        </r>
      </text>
    </comment>
    <comment ref="C54" authorId="0">
      <text>
        <r>
          <rPr>
            <sz val="10"/>
            <rFont val="Tahoma"/>
            <family val="2"/>
          </rPr>
          <t>This account records the salaries of project employees whose responsibility is decorating rental units, common space or the building's exterior.</t>
        </r>
      </text>
    </comment>
    <comment ref="C55" authorId="1">
      <text>
        <r>
          <rPr>
            <sz val="10"/>
            <rFont val="Tahoma"/>
            <family val="2"/>
          </rPr>
          <t>This account records the cost of project labor and supplies in decorating rental units, common space or the building's exterior or charges to the project for any decorating contract executed by the owner or agent.</t>
        </r>
      </text>
    </comment>
    <comment ref="C56" authorId="0">
      <text>
        <r>
          <rPr>
            <sz val="10"/>
            <rFont val="Tahoma"/>
            <family val="2"/>
          </rPr>
          <t>This account records the cost of operating and repairing project motor vehicles and maintenance equipment. Motor vehicle insurance is not included in this account but is charged to account 6720, Property and Liability Insurance (Hazard).</t>
        </r>
      </text>
    </comment>
    <comment ref="C57" authorId="0">
      <text>
        <r>
          <rPr>
            <sz val="10"/>
            <rFont val="Tahoma"/>
            <family val="2"/>
          </rPr>
          <t>This account records the cost of maintenance and repairs not otherwise classified in the 6400 and 6500 account Series.  If necessary, agents should subdivide the account into specific accounts numbered 6591 through 6599.</t>
        </r>
      </text>
    </comment>
    <comment ref="C60" authorId="0">
      <text>
        <r>
          <rPr>
            <sz val="10"/>
            <rFont val="Tahoma"/>
            <family val="2"/>
          </rPr>
          <t xml:space="preserve">This account records payments made for real estate taxes of the project. </t>
        </r>
      </text>
    </comment>
    <comment ref="C61" authorId="0">
      <text>
        <r>
          <rPr>
            <sz val="10"/>
            <rFont val="Tahoma"/>
            <family val="2"/>
          </rPr>
          <t>This account records the project's share of FICA and State and Federal Unemployment taxes.</t>
        </r>
      </text>
    </comment>
    <comment ref="C62" authorId="0">
      <text>
        <r>
          <rPr>
            <sz val="10"/>
            <rFont val="Tahoma"/>
            <family val="2"/>
          </rPr>
          <t>This account records any taxes, licenses, or permit fees assessed the project and not otherwise categorized in the 6700 Series.</t>
        </r>
      </text>
    </comment>
    <comment ref="C63" authorId="0">
      <text>
        <r>
          <rPr>
            <sz val="10"/>
            <rFont val="Tahoma"/>
            <family val="2"/>
          </rPr>
          <t xml:space="preserve">This account records the cost of project property andl liability insurance.  </t>
        </r>
      </text>
    </comment>
    <comment ref="C64" authorId="0">
      <text>
        <r>
          <rPr>
            <sz val="10"/>
            <rFont val="Tahoma"/>
            <family val="2"/>
          </rPr>
          <t>This account records the cost of bonding project employees who handle funds.</t>
        </r>
      </text>
    </comment>
    <comment ref="C65" authorId="0">
      <text>
        <r>
          <rPr>
            <sz val="10"/>
            <rFont val="Tahoma"/>
            <family val="2"/>
          </rPr>
          <t>This account records the cost of worker's compensation insurance for project employees.</t>
        </r>
      </text>
    </comment>
    <comment ref="C66" authorId="0">
      <text>
        <r>
          <rPr>
            <sz val="10"/>
            <rFont val="Tahoma"/>
            <family val="2"/>
          </rPr>
          <t>This account records the cost of any health insurance and other employee benefits paid and charged to the project.</t>
        </r>
      </text>
    </comment>
    <comment ref="C67" authorId="1">
      <text>
        <r>
          <rPr>
            <sz val="10"/>
            <rFont val="Tahoma"/>
            <family val="2"/>
          </rPr>
          <t>This account records the cost of insurance not otherwise classified in the 6700 series.</t>
        </r>
      </text>
    </comment>
    <comment ref="C70" authorId="0">
      <text>
        <r>
          <rPr>
            <sz val="10"/>
            <rFont val="Tahoma"/>
            <family val="2"/>
          </rPr>
          <t>Cost of raw food purchased, prepared in the regular kitchen and consumed by patients/ residents.</t>
        </r>
      </text>
    </comment>
    <comment ref="C71" authorId="0">
      <text>
        <r>
          <rPr>
            <sz val="10"/>
            <rFont val="Tahoma"/>
            <family val="2"/>
          </rPr>
          <t>This account records gross salaries of personnel providing recreational programs to patients/ residents such as arts and crafts, and other social activities.</t>
        </r>
      </text>
    </comment>
    <comment ref="C72" authorId="0">
      <text>
        <r>
          <rPr>
            <sz val="10"/>
            <rFont val="Tahoma"/>
            <family val="2"/>
          </rPr>
          <t>This account records the gross salaries of personnel providing rehabilitation programs to patients/ residents.</t>
        </r>
      </text>
    </comment>
    <comment ref="C73" authorId="0">
      <text>
        <r>
          <rPr>
            <sz val="10"/>
            <rFont val="Tahoma"/>
            <family val="2"/>
          </rPr>
          <t>This account records the service expenses that are not otherwise reported above; this account may include expenses associated with grant income, service coordinator funding, and drug elimination grants.</t>
        </r>
      </text>
    </comment>
    <comment ref="C76" authorId="1">
      <text>
        <r>
          <rPr>
            <sz val="10"/>
            <rFont val="Tahoma"/>
            <family val="2"/>
          </rPr>
          <t>A 3% contingency is allowed for RHCP-Original projects only.</t>
        </r>
      </text>
    </comment>
  </commentList>
</comments>
</file>

<file path=xl/comments5.xml><?xml version="1.0" encoding="utf-8"?>
<comments xmlns="http://schemas.openxmlformats.org/spreadsheetml/2006/main">
  <authors>
    <author>A satisfied Microsoft Office user</author>
    <author>Diane Moroni</author>
    <author>Lynne MacIntosh</author>
  </authors>
  <commentList>
    <comment ref="C50" authorId="0">
      <text>
        <r>
          <rPr>
            <sz val="8"/>
            <rFont val="Tahoma"/>
            <family val="2"/>
          </rPr>
          <t>Required cash payments for interest on, and retirement of the principal amount of, a debt.</t>
        </r>
      </text>
    </comment>
    <comment ref="C54" authorId="0">
      <text>
        <r>
          <rPr>
            <sz val="10"/>
            <rFont val="Tahoma"/>
            <family val="2"/>
          </rPr>
          <t>Monthly or annual loan and/or interest payments required by the note and deed of trust for certain HCD loans OR 0.42% annual interest payment required for MHP loans.</t>
        </r>
      </text>
    </comment>
    <comment ref="C55" authorId="0">
      <text>
        <r>
          <rPr>
            <sz val="8"/>
            <rFont val="Tahoma"/>
            <family val="2"/>
          </rPr>
          <t xml:space="preserve">Payments of monthly or annual rent required by a lease.
</t>
        </r>
      </text>
    </comment>
    <comment ref="C56" authorId="0">
      <text>
        <r>
          <rPr>
            <sz val="8"/>
            <rFont val="Tahoma"/>
            <family val="2"/>
          </rPr>
          <t xml:space="preserve">This account records financial expenses not otherwise classified in the 6800 Series.
</t>
        </r>
      </text>
    </comment>
    <comment ref="C59" authorId="0">
      <text>
        <r>
          <rPr>
            <sz val="8"/>
            <rFont val="Tahoma"/>
            <family val="2"/>
          </rPr>
          <t xml:space="preserve">This account represents the cash balance on hand for future payments of insurance, real estate taxes, mortgage insurance premiums and any other funding as required under the Regulatory Agreement.
</t>
        </r>
      </text>
    </comment>
    <comment ref="C60" authorId="0">
      <text>
        <r>
          <rPr>
            <sz val="8"/>
            <rFont val="Tahoma"/>
            <family val="2"/>
          </rPr>
          <t>Includes 1321.  Cash and investments held by mortgagee or mortgagnr (as required) for replacements as set forth in the Regulatory Agreement.  This account may include amounts that are reported in separately established painting reserve accounts.</t>
        </r>
      </text>
    </comment>
    <comment ref="C61" authorId="0">
      <text>
        <r>
          <rPr>
            <sz val="8"/>
            <rFont val="Tahoma"/>
            <family val="2"/>
          </rPr>
          <t>This account is used to maintain a fund for general operation expenses.</t>
        </r>
      </text>
    </comment>
    <comment ref="C62" authorId="0">
      <text>
        <r>
          <rPr>
            <sz val="8"/>
            <rFont val="Tahoma"/>
            <family val="2"/>
          </rPr>
          <t xml:space="preserve">Ant other cash and investments held by the mortgagee for mortgagor for which lender approval is required for withdrawals. </t>
        </r>
      </text>
    </comment>
    <comment ref="C11" authorId="0">
      <text>
        <r>
          <rPr>
            <sz val="8"/>
            <rFont val="Tahoma"/>
            <family val="2"/>
          </rPr>
          <t>This account records the rent/ carrying charges approved at 100% occupancy, less tenant/ shareholder assistance payments, for all residential units (including non- revenue producing units that are expensed) that is reported by all FHA insured projects. Potential rent could be market, contract, or Section 8. For section 236 and 221( d)( 3) BMIR projects, this account reflects basic rental/ carrying charges due for tenants/ shareholders, less tenant/ shareholder assistance payments. See account 5191 for treatment of rents due or collected from tenants paying amounts greater than the basic rental/ carrying charge.</t>
        </r>
      </text>
    </comment>
    <comment ref="C12" authorId="0">
      <text>
        <r>
          <rPr>
            <sz val="8"/>
            <rFont val="Tahoma"/>
            <family val="2"/>
          </rPr>
          <t>This account records tenant assistance payments that are project- based. Tenant assistance payment programs include the Rent Supplement, Rental Assistance Payment (RAP), and Section 8 programs.</t>
        </r>
      </text>
    </comment>
    <comment ref="C13" authorId="0">
      <text>
        <r>
          <rPr>
            <sz val="8"/>
            <rFont val="Tahoma"/>
            <family val="2"/>
          </rPr>
          <t>This account records gross rental revenue expectancy from stores, offices, or other commercial facilities.</t>
        </r>
      </text>
    </comment>
    <comment ref="C14" authorId="0">
      <text>
        <r>
          <rPr>
            <sz val="8"/>
            <rFont val="Tahoma"/>
            <family val="2"/>
          </rPr>
          <t>This account records the gross potential rental revenue from all garage and parking spaces.</t>
        </r>
      </text>
    </comment>
    <comment ref="C15" authorId="0">
      <text>
        <r>
          <rPr>
            <sz val="8"/>
            <rFont val="Tahoma"/>
            <family val="2"/>
          </rPr>
          <t>This account reflects the amount of funds transferred from the Management Improvement and Operating Plan account (See account 1381) to reduce mortgage or escrow deficiencies, to cover operating deficits or to meet working capital needs.</t>
        </r>
      </text>
    </comment>
    <comment ref="C16" authorId="0">
      <text>
        <r>
          <rPr>
            <sz val="8"/>
            <rFont val="Tahoma"/>
            <family val="2"/>
          </rPr>
          <t>This account records gross rental revenue expectancy not otherwise described above.</t>
        </r>
      </text>
    </comment>
    <comment ref="C17" authorId="0">
      <text>
        <r>
          <rPr>
            <sz val="8"/>
            <rFont val="Tahoma"/>
            <family val="2"/>
          </rPr>
          <t>This account reflects the rental collections due in excess of the basic rental charge for Section 202/ 811, 221 (d) (3) BMIR, and 236 projects. Excess income retained by Section 236 projects in accordance with HUD Notice H 98- 10 should be reported in account 5194, Retained Excess Income.</t>
        </r>
      </text>
    </comment>
    <comment ref="C18" authorId="0">
      <text>
        <r>
          <rPr>
            <sz val="8"/>
            <rFont val="Tahoma"/>
            <family val="2"/>
          </rPr>
          <t>This account reflects the amount of insurance claims proceeds in connection with lost rental revenue.</t>
        </r>
      </text>
    </comment>
    <comment ref="C19" authorId="0">
      <text>
        <r>
          <rPr>
            <sz val="8"/>
            <rFont val="Tahoma"/>
            <family val="2"/>
          </rPr>
          <t>This account reflects the amount of revenue collected from special claims including vacancy, damages, and debt service.</t>
        </r>
      </text>
    </comment>
    <comment ref="C20" authorId="0">
      <text>
        <r>
          <rPr>
            <sz val="8"/>
            <rFont val="Tahoma"/>
            <family val="2"/>
          </rPr>
          <t>This account reflects the amount of excess income owners are allowed to retain for the project operating account in Section 236 projects in accordance with HUD Notice H 98- 10. Excess income retained by Section 236 projects that is not authorized in accordance with HUD Notice H 98- 10 should be reported in account 5191, Excess Rent.</t>
        </r>
      </text>
    </comment>
    <comment ref="C24" authorId="0">
      <text>
        <r>
          <rPr>
            <sz val="8"/>
            <rFont val="Tahoma"/>
            <family val="2"/>
          </rPr>
          <t>This account reflects the rental revenue lost through vacancy of an apartment unit.</t>
        </r>
      </text>
    </comment>
    <comment ref="C25" authorId="0">
      <text>
        <r>
          <rPr>
            <sz val="8"/>
            <rFont val="Tahoma"/>
            <family val="2"/>
          </rPr>
          <t>This account reflects the rental revenue lost through vacancy of a store or other commercial units.</t>
        </r>
      </text>
    </comment>
    <comment ref="C26" authorId="0">
      <text>
        <r>
          <rPr>
            <sz val="8"/>
            <rFont val="Tahoma"/>
            <family val="2"/>
          </rPr>
          <t>This account reflects the amount provided as rental concessions (i. e., free rent) in connection with the execution of leases of revenue- producing units.</t>
        </r>
      </text>
    </comment>
    <comment ref="C27" authorId="0">
      <text>
        <r>
          <rPr>
            <sz val="8"/>
            <rFont val="Tahoma"/>
            <family val="2"/>
          </rPr>
          <t>This account reflects the rental revenue lost through vacancy of a garage or parking spaces.</t>
        </r>
      </text>
    </comment>
    <comment ref="C28" authorId="0">
      <text>
        <r>
          <rPr>
            <sz val="8"/>
            <rFont val="Tahoma"/>
            <family val="2"/>
          </rPr>
          <t>This account reflects the rental revenue lost through vacancy of any revenue- producing space or equipment not otherwise described above.</t>
        </r>
      </text>
    </comment>
    <comment ref="C31" authorId="0">
      <text>
        <r>
          <rPr>
            <sz val="8"/>
            <rFont val="Tahoma"/>
            <family val="2"/>
          </rPr>
          <t>Revenue from prorated costs of raw food prepared in the regular kitchen and consumed by specific shareholders/ residents as additional services.</t>
        </r>
      </text>
    </comment>
    <comment ref="C32" authorId="0">
      <text>
        <r>
          <rPr>
            <sz val="8"/>
            <rFont val="Tahoma"/>
            <family val="2"/>
          </rPr>
          <t>Revenue received from recreation that is not part of the unit package. For Nursing Homes, this activity amount should be recorded under account 5385.</t>
        </r>
      </text>
    </comment>
    <comment ref="C33" authorId="0">
      <text>
        <r>
          <rPr>
            <sz val="8"/>
            <rFont val="Tahoma"/>
            <family val="2"/>
          </rPr>
          <t>Revenue received for Rehabilitation that is not part of the unit package.</t>
        </r>
      </text>
    </comment>
    <comment ref="C34" authorId="0">
      <text>
        <r>
          <rPr>
            <sz val="10"/>
            <rFont val="Tahoma"/>
            <family val="2"/>
          </rPr>
          <t>Other revenue that is not part of the unit package and not defined in 5360- 5385 accounts (i. e. tax, van services, etc.); this account may include grant income, service coordinator funding, and drug elimination grants.</t>
        </r>
      </text>
    </comment>
    <comment ref="C37" authorId="0">
      <text>
        <r>
          <rPr>
            <sz val="8"/>
            <rFont val="Tahoma"/>
            <family val="2"/>
          </rPr>
          <t>This account is used to record interest and other investment income earned in connection with project operations.</t>
        </r>
      </text>
    </comment>
    <comment ref="C40" authorId="0">
      <text>
        <r>
          <rPr>
            <sz val="8"/>
            <rFont val="Tahoma"/>
            <family val="2"/>
          </rPr>
          <t>This account records project revenues received from laundry and vending machines owned or leased by the project.</t>
        </r>
      </text>
    </comment>
    <comment ref="C41" authorId="0">
      <text>
        <r>
          <rPr>
            <sz val="8"/>
            <rFont val="Tahoma"/>
            <family val="2"/>
          </rPr>
          <t>Includes 5930 &amp; 5940. This account records charges assessed to tenants for rent checks returned for insufficient funds, late payment of rents, breaking the lease, and all other extraneous fees that have to do with lease/ tenant. This account also includes damage payments received from HUD and forfeited security deposits.</t>
        </r>
      </text>
    </comment>
    <comment ref="C42" authorId="1">
      <text>
        <r>
          <rPr>
            <sz val="10"/>
            <rFont val="Arial"/>
            <family val="2"/>
          </rPr>
          <t>This account records charges collected from tenants for damages to apartment units and for fees paid by tenants for cleaning of an apartment unit (other than regular housekeeping services).</t>
        </r>
      </text>
    </comment>
    <comment ref="C43" authorId="1">
      <text>
        <r>
          <rPr>
            <sz val="10"/>
            <rFont val="Arial"/>
            <family val="2"/>
          </rPr>
          <t xml:space="preserve">This account records any security deposits forfeited by tenants moving out of the project. 
</t>
        </r>
      </text>
    </comment>
    <comment ref="C44" authorId="0">
      <text>
        <r>
          <rPr>
            <sz val="8"/>
            <rFont val="Tahoma"/>
            <family val="2"/>
          </rPr>
          <t>This account only applies to Section 236 projects and recognizes Interest Reduction Payments (IRP) that have been received by the owner over and above interest due on the mortgage note.</t>
        </r>
      </text>
    </comment>
    <comment ref="C69" authorId="2">
      <text>
        <r>
          <rPr>
            <sz val="10"/>
            <rFont val="Tahoma"/>
            <family val="2"/>
          </rPr>
          <t xml:space="preserve">Request from a borrower from HCD's RHCP's Original or RHCP-RRA programs for payment of project-based Subsidy assistance from annuity funds established at the beginning of these programs to subsidize future project operations as required to hold rents to
desired limits. 
</t>
        </r>
        <r>
          <rPr>
            <sz val="8"/>
            <rFont val="Tahoma"/>
            <family val="2"/>
          </rPr>
          <t xml:space="preserve">
</t>
        </r>
      </text>
    </comment>
    <comment ref="C70" authorId="2">
      <text>
        <r>
          <rPr>
            <sz val="10"/>
            <rFont val="Tahoma"/>
            <family val="2"/>
          </rPr>
          <t>Anticipated amount of Operating Reserve withdrawal necessary to pay for operating costs that exceed expected revenue.</t>
        </r>
        <r>
          <rPr>
            <sz val="8"/>
            <rFont val="Tahoma"/>
            <family val="2"/>
          </rPr>
          <t xml:space="preserve">
</t>
        </r>
      </text>
    </comment>
    <comment ref="C71" authorId="2">
      <text>
        <r>
          <rPr>
            <sz val="10"/>
            <rFont val="Tahoma"/>
            <family val="2"/>
          </rPr>
          <t>Anticipated amount of financial contribution from Borrower necessary to pay for operating costs that exceed expected revenue.</t>
        </r>
      </text>
    </comment>
    <comment ref="C75" authorId="0">
      <text>
        <r>
          <rPr>
            <sz val="10"/>
            <rFont val="Tahoma"/>
            <family val="2"/>
          </rPr>
          <t>Required payments of interest only on an HCD term loan, which typically requires the principal to be repaid in a lump sum balloon payment at maturity.</t>
        </r>
      </text>
    </comment>
    <comment ref="C76" authorId="0">
      <text>
        <r>
          <rPr>
            <sz val="10"/>
            <rFont val="Tahoma"/>
            <family val="2"/>
          </rPr>
          <t>Payment to sponsors or borrowers for long-term oversight of project operations, as allowed under HCD's CHRP-R, SUHRP programs if certain conditions are met and the fee is approved in advance.  Also allowed for HOME project's funded prior to the adoption of the Uniform Multifamily Regulations.</t>
        </r>
      </text>
    </comment>
    <comment ref="C77" authorId="2">
      <text>
        <r>
          <rPr>
            <sz val="10"/>
            <rFont val="Tahoma"/>
            <family val="2"/>
          </rPr>
          <t>Payment to Sponsor for asset management and partnership fees/costs per the Regulatory Agreement. Oonly applies to MHP and HOME Projects funded under the 09/29/03 MHP/UM Regulations or later.</t>
        </r>
      </text>
    </comment>
    <comment ref="C78" authorId="0">
      <text>
        <r>
          <rPr>
            <sz val="10"/>
            <rFont val="Tahoma"/>
            <family val="2"/>
          </rPr>
          <t>Cash or other benefits derived from the operation of a rental housing development and  distributed (typically annually, upon HCD approval of audit) to the borrower and to other parties having beneficial interests in the development, after payment of all due and outstanding obligations incurred in connection with the development, as set forth in the Regulatory Agreement.</t>
        </r>
      </text>
    </comment>
    <comment ref="C79" authorId="0">
      <text>
        <r>
          <rPr>
            <sz val="10"/>
            <rFont val="Tahoma"/>
            <family val="2"/>
          </rPr>
          <t>Proposed cash payments on residual receipts debt.</t>
        </r>
      </text>
    </comment>
  </commentList>
</comments>
</file>

<file path=xl/comments6.xml><?xml version="1.0" encoding="utf-8"?>
<comments xmlns="http://schemas.openxmlformats.org/spreadsheetml/2006/main">
  <authors>
    <author>A satisfied Microsoft Office user</author>
    <author>Diane Moroni</author>
  </authors>
  <commentList>
    <comment ref="C11" authorId="0">
      <text>
        <r>
          <rPr>
            <sz val="10"/>
            <rFont val="Tahoma"/>
            <family val="2"/>
          </rPr>
          <t>This account records the cost of management agent service contracted for by the project. This account doe s not include charges for bookkeeping or accounting services paid directly by the project to either the management agent or another third party (see Account 6351).</t>
        </r>
      </text>
    </comment>
    <comment ref="C13" authorId="0">
      <text>
        <r>
          <rPr>
            <sz val="10"/>
            <rFont val="Tahoma"/>
            <family val="2"/>
          </rPr>
          <t>This account records the cost of advertising the rental property.</t>
        </r>
      </text>
    </comment>
    <comment ref="C14" authorId="0">
      <text>
        <r>
          <rPr>
            <sz val="10"/>
            <rFont val="Tahoma"/>
            <family val="2"/>
          </rPr>
          <t>This account records repair costs required following the sale of a cooperative unit less any portion of the seller's equity that was applied against repair costs.</t>
        </r>
        <r>
          <rPr>
            <sz val="8"/>
            <rFont val="Tahoma"/>
            <family val="2"/>
          </rPr>
          <t xml:space="preserve">
</t>
        </r>
      </text>
    </comment>
    <comment ref="C15" authorId="0">
      <text>
        <r>
          <rPr>
            <sz val="10"/>
            <rFont val="Tahoma"/>
            <family val="2"/>
          </rPr>
          <t xml:space="preserve">This account records miscellaneous expenses related to the rent-up of vacant units.  For example, charges to this account may include reasonable payments to third parties for referring new tenants to the project or the cost of new locks after a tenant moves out.  Agents may also charge this account for any allowance given tenants in lieu of rent (e.g.,  providing a new tenant a week's free rent in exchange for cleaning and painting the unit). </t>
        </r>
      </text>
    </comment>
    <comment ref="C16" authorId="0">
      <text>
        <r>
          <rPr>
            <sz val="10"/>
            <rFont val="Tahoma"/>
            <family val="2"/>
          </rPr>
          <t>This account records salaries paid to office employees (other than the resident manager) responsible for the front- line operation of the project regardless of whether the employee works on site or in the agent's office.  Front- line responsibilities include for example, taking applications, verifying income and processing maintenance requests.  The account does not include salaries paid to occupancy, maintenance and regional supervisors who carry out the agent's responsibility for overseeing and supervising project operations and personnel.  These salaries are paid from the management fee.  This account also does not include the project's share of payroll taxes (account 6711) or other employee benefits (account 6723) paid by the project.</t>
        </r>
      </text>
    </comment>
    <comment ref="C17" authorId="0">
      <text>
        <r>
          <rPr>
            <sz val="10"/>
            <rFont val="Tahoma"/>
            <family val="2"/>
          </rPr>
          <t>This account records office expense items such as supplies, postage, stationery and copying..</t>
        </r>
      </text>
    </comment>
    <comment ref="C18" authorId="0">
      <text>
        <r>
          <rPr>
            <sz val="10"/>
            <rFont val="Tahoma"/>
            <family val="2"/>
          </rPr>
          <t>This account records the rental value of an apartment, otherwise considered potentially rent- producing, but used as the project office or as a model apartment.</t>
        </r>
      </text>
    </comment>
    <comment ref="C19" authorId="0">
      <text>
        <r>
          <rPr>
            <sz val="10"/>
            <rFont val="Tahoma"/>
            <family val="2"/>
          </rPr>
          <t>This account records salaries paid to a resident manager or superintendent. It does not include the project's share of payroll taxes or other employee benefits or compensation given a resident manager or superintendent in lieu of salary payments.</t>
        </r>
      </text>
    </comment>
    <comment ref="C20" authorId="0">
      <text>
        <r>
          <rPr>
            <sz val="10"/>
            <rFont val="Tahoma"/>
            <family val="2"/>
          </rPr>
          <t xml:space="preserve">This account records the contract rent of any rent free unit provided a resident manager or superintendent which would otherwise be considered revenue producing. </t>
        </r>
      </text>
    </comment>
    <comment ref="C21" authorId="0">
      <text>
        <r>
          <rPr>
            <sz val="10"/>
            <rFont val="Tahoma"/>
            <family val="2"/>
          </rPr>
          <t>This account records legal fees or services incurred on behalf of the project (as distinguished from the mortgator entity).  For example, agents charge legal fees for eviction procedures to this account.</t>
        </r>
      </text>
    </comment>
    <comment ref="C22" authorId="0">
      <text>
        <r>
          <rPr>
            <sz val="10"/>
            <rFont val="Tahoma"/>
            <family val="2"/>
          </rPr>
          <t>This account records the auditing expenses incurred by the project that are directly related to HCD’s requirement for audited financial statements and reports.   This account does not include the cost of routine maintenance or review of the project's books and records (see account 6351).</t>
        </r>
      </text>
    </comment>
    <comment ref="C23" authorId="0">
      <text>
        <r>
          <rPr>
            <sz val="10"/>
            <rFont val="Tahoma"/>
            <family val="2"/>
          </rPr>
          <t>This account records the cost of bookkeeping fees or accounting or computing services not included in the management fee but paid to either the agent or a third party.</t>
        </r>
      </text>
    </comment>
    <comment ref="C24" authorId="1">
      <text>
        <r>
          <rPr>
            <sz val="10"/>
            <rFont val="Tahoma"/>
            <family val="2"/>
          </rPr>
          <t>This account records the cost of telephone or answering services provided on behalf of the project.</t>
        </r>
      </text>
    </comment>
    <comment ref="C25" authorId="0">
      <text>
        <r>
          <rPr>
            <sz val="10"/>
            <rFont val="Tahoma"/>
            <family val="2"/>
          </rPr>
          <t xml:space="preserve">This account records the amount of tenant receivables reported as uncollectible for the accounting period.  </t>
        </r>
      </text>
    </comment>
    <comment ref="C26" authorId="0">
      <text>
        <r>
          <rPr>
            <sz val="10"/>
            <rFont val="Tahoma"/>
            <family val="2"/>
          </rPr>
          <t xml:space="preserve">This account records administrative expenses not otherwise classified in the 6300 series.  If necessary, agents should subdivide the account into specific accounts numbered 6391 through 6399.  </t>
        </r>
      </text>
    </comment>
    <comment ref="C29" authorId="0">
      <text>
        <r>
          <rPr>
            <sz val="10"/>
            <rFont val="Tahoma"/>
            <family val="2"/>
          </rPr>
          <t>This account records the cost of fuel oil/ coal charges billed to the project.</t>
        </r>
      </text>
    </comment>
    <comment ref="C30" authorId="0">
      <text>
        <r>
          <rPr>
            <sz val="10"/>
            <rFont val="Tahoma"/>
            <family val="2"/>
          </rPr>
          <t>This account records the cost of electricity charges billed to the project.</t>
        </r>
      </text>
    </comment>
    <comment ref="C31" authorId="0">
      <text>
        <r>
          <rPr>
            <sz val="10"/>
            <rFont val="Tahoma"/>
            <family val="2"/>
          </rPr>
          <t>This account records the cost of water charges billed to the project.</t>
        </r>
      </text>
    </comment>
    <comment ref="C32" authorId="0">
      <text>
        <r>
          <rPr>
            <sz val="10"/>
            <rFont val="Tahoma"/>
            <family val="2"/>
          </rPr>
          <t>This account records the cost of gas charges billed to the project.</t>
        </r>
      </text>
    </comment>
    <comment ref="C33" authorId="0">
      <text>
        <r>
          <rPr>
            <sz val="10"/>
            <rFont val="Tahoma"/>
            <family val="2"/>
          </rPr>
          <t>This account records the cost of sewer charges billed to the project.</t>
        </r>
      </text>
    </comment>
    <comment ref="C36" authorId="0">
      <text>
        <r>
          <rPr>
            <sz val="10"/>
            <rFont val="Tahoma"/>
            <family val="2"/>
          </rPr>
          <t xml:space="preserve">This account records the salaries of janitors employed by the project.  Agents should also include any compensation given in lieu of salary (such as a rent-free or reduced-rate rental unit) in account 6510.  This account should not include the project's share or payroll taxes (FICA and Unemployment) or other employee benefits paid to the project. </t>
        </r>
      </text>
    </comment>
    <comment ref="C37" authorId="0">
      <text>
        <r>
          <rPr>
            <sz val="10"/>
            <rFont val="Tahoma"/>
            <family val="2"/>
          </rPr>
          <t>This account records all costs of janitor supplies charged to the project.</t>
        </r>
      </text>
    </comment>
    <comment ref="C38" authorId="0">
      <text>
        <r>
          <rPr>
            <sz val="10"/>
            <rFont val="Tahoma"/>
            <family val="2"/>
          </rPr>
          <t xml:space="preserve">This account records all costs of janitor or cleaning contracts the owner or agent executes with third parties on behalf of the project.
</t>
        </r>
      </text>
    </comment>
    <comment ref="C39" authorId="0">
      <text>
        <r>
          <rPr>
            <sz val="10"/>
            <rFont val="Tahoma"/>
            <family val="2"/>
          </rPr>
          <t>This account records the charges to a project for labor or costs associated with an exterminating contract executed with a third party by the owner or agent.</t>
        </r>
      </text>
    </comment>
    <comment ref="C40" authorId="1">
      <text>
        <r>
          <rPr>
            <sz val="10"/>
            <rFont val="Tahoma"/>
            <family val="2"/>
          </rPr>
          <t>This account records the costs charged to the project for materials used in exterminating.</t>
        </r>
      </text>
    </comment>
    <comment ref="C41" authorId="0">
      <text>
        <r>
          <rPr>
            <sz val="10"/>
            <rFont val="Tahoma"/>
            <family val="2"/>
          </rPr>
          <t>This account records the cost of removing garbage and rubbish from the project. The account does not include salaries paid to janitors who collect the trash</t>
        </r>
        <r>
          <rPr>
            <sz val="8"/>
            <rFont val="Tahoma"/>
            <family val="2"/>
          </rPr>
          <t>.</t>
        </r>
      </text>
    </comment>
    <comment ref="C42" authorId="0">
      <text>
        <r>
          <rPr>
            <sz val="10"/>
            <rFont val="Tahoma"/>
            <family val="2"/>
          </rPr>
          <t>This account records the project's payroll cost attributable to the protection of the project or the cost of a protection contract that the owner or agent executes on behalf of the project.</t>
        </r>
      </text>
    </comment>
    <comment ref="C43" authorId="1">
      <text>
        <r>
          <rPr>
            <sz val="10"/>
            <rFont val="Tahoma"/>
            <family val="2"/>
          </rPr>
          <t>This account records the salaries of project employees whose primary responsibility is caring for project grounds.  Project payroll costs related to permanent improvement to project grounds is capitalized and not charged to this account.  This account does nto include the project's share of payroll taxes or other employee benefits paid by the project.</t>
        </r>
      </text>
    </comment>
    <comment ref="C44" authorId="0">
      <text>
        <r>
          <rPr>
            <sz val="10"/>
            <rFont val="Tahoma"/>
            <family val="2"/>
          </rPr>
          <t>This account records the cost of equipment and supplies used in maintaining projects grounds.  Charges to this account include the costs of shovels, rakes, seed, sod and shrubbery.</t>
        </r>
      </text>
    </comment>
    <comment ref="C45" authorId="0">
      <text>
        <r>
          <rPr>
            <sz val="10"/>
            <rFont val="Tahoma"/>
            <family val="2"/>
          </rPr>
          <t>This account records charges to the project for grounds service contracts executed by the owner or agent.</t>
        </r>
        <r>
          <rPr>
            <sz val="8"/>
            <rFont val="Tahoma"/>
            <family val="2"/>
          </rPr>
          <t xml:space="preserve">
</t>
        </r>
      </text>
    </comment>
    <comment ref="C46" authorId="1">
      <text>
        <r>
          <rPr>
            <sz val="10"/>
            <rFont val="Tahoma"/>
            <family val="2"/>
          </rPr>
          <t>This account records the salaries of project employees who repair project owned equipment or other assets.  This account does not include the project's share of payroll taxes or other employee benefits paid by the project.</t>
        </r>
      </text>
    </comment>
    <comment ref="C47" authorId="1">
      <text>
        <r>
          <rPr>
            <sz val="10"/>
            <rFont val="Tahoma"/>
            <family val="2"/>
          </rPr>
          <t>This account records the costs charged to the project for material used in repairs.</t>
        </r>
      </text>
    </comment>
    <comment ref="C48" authorId="1">
      <text>
        <r>
          <rPr>
            <sz val="10"/>
            <rFont val="Tahoma"/>
            <family val="2"/>
          </rPr>
          <t>This account records the cost of contract repairs to project assets.  Agents should capitalize repairs of significant amounts which extend the useful life of the asset.</t>
        </r>
      </text>
    </comment>
    <comment ref="C49" authorId="1">
      <text>
        <r>
          <rPr>
            <sz val="10"/>
            <rFont val="Tahoma"/>
            <family val="2"/>
          </rPr>
          <t>This account records the cost of maintaining or repairing elevators by project employees or charges to the project for an elevator maintenance contract executed by the owner or agent.</t>
        </r>
      </text>
    </comment>
    <comment ref="C50" authorId="0">
      <text>
        <r>
          <rPr>
            <sz val="10"/>
            <rFont val="Tahoma"/>
            <family val="2"/>
          </rPr>
          <t xml:space="preserve">This account records the cost of repairing and maintaining heating or air conditioning equipment owned by the project.  Agents should capitalize repairs of significant amounts which extend the useful life of the equipment. </t>
        </r>
      </text>
    </comment>
    <comment ref="C51" authorId="1">
      <text>
        <r>
          <rPr>
            <sz val="10"/>
            <rFont val="Tahoma"/>
            <family val="2"/>
          </rPr>
          <t>This account records the costs of maintaining and operating the swimming pool by project employees or the charges to the project for any swimming pool contract executed by the owner or agent.</t>
        </r>
      </text>
    </comment>
    <comment ref="C52" authorId="0">
      <text>
        <r>
          <rPr>
            <sz val="10"/>
            <rFont val="Tahoma"/>
            <family val="2"/>
          </rPr>
          <t>This account records the cost of removing snow from project sidewalks and parking areas.</t>
        </r>
      </text>
    </comment>
    <comment ref="C53" authorId="0">
      <text>
        <r>
          <rPr>
            <sz val="10"/>
            <rFont val="Tahoma"/>
            <family val="2"/>
          </rPr>
          <t>This account records the salaries of project employees whose responsibility is decorating rental units, common space or the building's exterior.</t>
        </r>
      </text>
    </comment>
    <comment ref="C54" authorId="1">
      <text>
        <r>
          <rPr>
            <sz val="10"/>
            <rFont val="Tahoma"/>
            <family val="2"/>
          </rPr>
          <t>This account records the cost of project labor and supplies in decorating rental units, common space or the building's exterior or charges to the project for any decorating contract executed by the owner or agent.</t>
        </r>
      </text>
    </comment>
    <comment ref="C55" authorId="0">
      <text>
        <r>
          <rPr>
            <sz val="10"/>
            <rFont val="Tahoma"/>
            <family val="2"/>
          </rPr>
          <t>This account records the cost of operating and repairing project motor vehicles and maintenance equipment. Motor vehicle insurance is not included in this account but is charged to account 6720, Property and Liability Insurance (Hazard).</t>
        </r>
      </text>
    </comment>
    <comment ref="C56" authorId="0">
      <text>
        <r>
          <rPr>
            <sz val="10"/>
            <rFont val="Tahoma"/>
            <family val="2"/>
          </rPr>
          <t>This account records the cost of maintenance and repairs not otherwise classified in the 6400 and 6500 account Series.  If necessary, agents should subdivide the account into specific accounts numbered 6591 through 6599.</t>
        </r>
      </text>
    </comment>
    <comment ref="C59" authorId="0">
      <text>
        <r>
          <rPr>
            <sz val="10"/>
            <rFont val="Tahoma"/>
            <family val="2"/>
          </rPr>
          <t xml:space="preserve">This account records payments made for real estate taxes of the project. </t>
        </r>
      </text>
    </comment>
    <comment ref="C60" authorId="0">
      <text>
        <r>
          <rPr>
            <sz val="10"/>
            <rFont val="Tahoma"/>
            <family val="2"/>
          </rPr>
          <t>This account records the project's share of FICA and State and Federal Unemployment taxes.</t>
        </r>
      </text>
    </comment>
    <comment ref="C61" authorId="0">
      <text>
        <r>
          <rPr>
            <sz val="10"/>
            <rFont val="Tahoma"/>
            <family val="2"/>
          </rPr>
          <t>This account records any taxes, licenses, or permit fees assessed the project and not otherwise categorized in the 6700 Series.</t>
        </r>
      </text>
    </comment>
    <comment ref="C62" authorId="0">
      <text>
        <r>
          <rPr>
            <sz val="10"/>
            <rFont val="Tahoma"/>
            <family val="2"/>
          </rPr>
          <t xml:space="preserve">This account records the cost of project property andl liability insurance.  </t>
        </r>
      </text>
    </comment>
    <comment ref="C63" authorId="0">
      <text>
        <r>
          <rPr>
            <sz val="10"/>
            <rFont val="Tahoma"/>
            <family val="2"/>
          </rPr>
          <t>This account records the cost of bonding project employees who handle funds.</t>
        </r>
      </text>
    </comment>
    <comment ref="C64" authorId="0">
      <text>
        <r>
          <rPr>
            <sz val="10"/>
            <rFont val="Tahoma"/>
            <family val="2"/>
          </rPr>
          <t>This account records the cost of worker's compensation insurance for project employees.</t>
        </r>
      </text>
    </comment>
    <comment ref="C65" authorId="0">
      <text>
        <r>
          <rPr>
            <sz val="10"/>
            <rFont val="Tahoma"/>
            <family val="2"/>
          </rPr>
          <t>This account records the cost of any health insurance and other employee benefits paid and charged to the project.</t>
        </r>
      </text>
    </comment>
    <comment ref="C66" authorId="1">
      <text>
        <r>
          <rPr>
            <sz val="10"/>
            <rFont val="Tahoma"/>
            <family val="2"/>
          </rPr>
          <t>This account records the cost of insurance not otherwise classified in the 6700 series.</t>
        </r>
      </text>
    </comment>
    <comment ref="C69" authorId="0">
      <text>
        <r>
          <rPr>
            <sz val="10"/>
            <rFont val="Tahoma"/>
            <family val="2"/>
          </rPr>
          <t>Cost of raw food purchased, prepared in the regular kitchen and consumed by patients/ residents.</t>
        </r>
      </text>
    </comment>
    <comment ref="C70" authorId="0">
      <text>
        <r>
          <rPr>
            <sz val="10"/>
            <rFont val="Tahoma"/>
            <family val="2"/>
          </rPr>
          <t>This account records gross salaries of personnel providing recreational programs to patients/ residents such as arts and crafts, and other social activities.</t>
        </r>
      </text>
    </comment>
    <comment ref="C71" authorId="0">
      <text>
        <r>
          <rPr>
            <sz val="10"/>
            <rFont val="Tahoma"/>
            <family val="2"/>
          </rPr>
          <t>This account records the gross salaries of personnel providing rehabilitation programs to patients/ residents.</t>
        </r>
      </text>
    </comment>
    <comment ref="C72" authorId="0">
      <text>
        <r>
          <rPr>
            <sz val="10"/>
            <rFont val="Tahoma"/>
            <family val="2"/>
          </rPr>
          <t>This account records the service expenses that are not otherwise reported above; this account may include expenses associated with grant income, service coordinator funding, and drug elimination grants.</t>
        </r>
      </text>
    </comment>
  </commentList>
</comments>
</file>

<file path=xl/comments8.xml><?xml version="1.0" encoding="utf-8"?>
<comments xmlns="http://schemas.openxmlformats.org/spreadsheetml/2006/main">
  <authors>
    <author>A satisfied Microsoft Office user</author>
    <author>Diane Moroni</author>
    <author>Lynne MacIntosh</author>
  </authors>
  <commentList>
    <comment ref="C11" authorId="0">
      <text>
        <r>
          <rPr>
            <sz val="10"/>
            <rFont val="Tahoma"/>
            <family val="2"/>
          </rPr>
          <t>This account records the rent/ carrying charges approved at 100% occupancy, less tenant/ shareholder assistance payments, for all residential units (including non- revenue producing units that are expensed) that is reported by all FHA insured projects. Potential rent could be market, contract, or Section 8. For section 236 and 221( d)( 3) BMIR projects, this account reflects basic rental/ carrying charges due for tenants/ shareholders, less tenant/ shareholder assistance payments. See account 5191 for treatment of rents due or collected from tenants paying amounts greater than the basic rental carrying charge.</t>
        </r>
      </text>
    </comment>
    <comment ref="C12" authorId="0">
      <text>
        <r>
          <rPr>
            <sz val="10"/>
            <rFont val="Tahoma"/>
            <family val="2"/>
          </rPr>
          <t>This account records tenant assistance payments that are project- based. Tenant assistance payment programs include the Rent Supplement, Rental Assistance Payment (RAP), and Section 8 programs.</t>
        </r>
      </text>
    </comment>
    <comment ref="C13" authorId="0">
      <text>
        <r>
          <rPr>
            <sz val="10"/>
            <rFont val="Tahoma"/>
            <family val="2"/>
          </rPr>
          <t>This account records gross rental revenue expectancy from stores, offices, or other commercial facilities.</t>
        </r>
      </text>
    </comment>
    <comment ref="C14" authorId="0">
      <text>
        <r>
          <rPr>
            <sz val="10"/>
            <rFont val="Tahoma"/>
            <family val="2"/>
          </rPr>
          <t>This account records the gross potential rental revenue from all garage and parking spaces.</t>
        </r>
      </text>
    </comment>
    <comment ref="C16" authorId="0">
      <text>
        <r>
          <rPr>
            <sz val="10"/>
            <rFont val="Tahoma"/>
            <family val="2"/>
          </rPr>
          <t>This account records gross rental revenue expectancy not otherwise described above.</t>
        </r>
      </text>
    </comment>
    <comment ref="C17" authorId="0">
      <text>
        <r>
          <rPr>
            <sz val="10"/>
            <rFont val="Tahoma"/>
            <family val="2"/>
          </rPr>
          <t>This account reflects the rental collections due in excess of the basic rental charge for Section 202/ 811, 221 (d) (3) BMIR, and 236 projects. Excess income retained by Section 236 projects in accordance with HUD Notice H 98- 10 should be reported in account 5194, Retained Excess Income.</t>
        </r>
      </text>
    </comment>
    <comment ref="C18" authorId="0">
      <text>
        <r>
          <rPr>
            <sz val="10"/>
            <rFont val="Tahoma"/>
            <family val="2"/>
          </rPr>
          <t>This account reflects the amount of insurance claims proceeds in connection with lost rental revenue.</t>
        </r>
      </text>
    </comment>
    <comment ref="C19" authorId="0">
      <text>
        <r>
          <rPr>
            <sz val="10"/>
            <rFont val="Tahoma"/>
            <family val="2"/>
          </rPr>
          <t>This account reflects the amount of revenue collected from special claims including vacancy, damages, and debt service.</t>
        </r>
      </text>
    </comment>
    <comment ref="C20" authorId="0">
      <text>
        <r>
          <rPr>
            <sz val="10"/>
            <rFont val="Tahoma"/>
            <family val="2"/>
          </rPr>
          <t>This account reflects the amount of excess income owners are allowed to retain for the project operating account in Section 236 projects in accordance with HUD Notice H 98- 10. Excess income retained by Section 236 projects that is not authorized in accordance with HUD Notice H 98- 10 should be reported in account 5191, Excess Rent.</t>
        </r>
      </text>
    </comment>
    <comment ref="C24" authorId="0">
      <text>
        <r>
          <rPr>
            <sz val="8"/>
            <rFont val="Tahoma"/>
            <family val="2"/>
          </rPr>
          <t>This account reflects the rental revenue lost through vacancy of an apartment unit.</t>
        </r>
      </text>
    </comment>
    <comment ref="C25" authorId="0">
      <text>
        <r>
          <rPr>
            <sz val="8"/>
            <rFont val="Tahoma"/>
            <family val="2"/>
          </rPr>
          <t>This account reflects the rental revenue lost through vacancy of a store or other commercial units.</t>
        </r>
      </text>
    </comment>
    <comment ref="C26" authorId="0">
      <text>
        <r>
          <rPr>
            <sz val="8"/>
            <rFont val="Tahoma"/>
            <family val="2"/>
          </rPr>
          <t>This account reflects the amount provided as rental concessions (i. e., free rent) in connection with the execution of leases of revenue- producing units.</t>
        </r>
      </text>
    </comment>
    <comment ref="C27" authorId="0">
      <text>
        <r>
          <rPr>
            <sz val="8"/>
            <rFont val="Tahoma"/>
            <family val="2"/>
          </rPr>
          <t>This account reflects the rental revenue lost through vacancy of a garage or parking spaces.</t>
        </r>
      </text>
    </comment>
    <comment ref="C28" authorId="0">
      <text>
        <r>
          <rPr>
            <sz val="8"/>
            <rFont val="Tahoma"/>
            <family val="2"/>
          </rPr>
          <t>This account reflects the rental revenue lost through vacancy of any revenue- producing space or equipment not otherwise described above.</t>
        </r>
      </text>
    </comment>
    <comment ref="C31" authorId="0">
      <text>
        <r>
          <rPr>
            <sz val="10"/>
            <rFont val="Tahoma"/>
            <family val="2"/>
          </rPr>
          <t>Revenue from prorated costs of raw food prepared in the regular kitchen and consumed by specific shareholders/ residents as additional services.</t>
        </r>
      </text>
    </comment>
    <comment ref="C32" authorId="0">
      <text>
        <r>
          <rPr>
            <sz val="10"/>
            <rFont val="Tahoma"/>
            <family val="2"/>
          </rPr>
          <t>Revenue received from recreation that is not part of the unit package. For Nursing Homes, this activity amount should be recorded under account 5385.</t>
        </r>
      </text>
    </comment>
    <comment ref="C33" authorId="0">
      <text>
        <r>
          <rPr>
            <sz val="10"/>
            <rFont val="Tahoma"/>
            <family val="2"/>
          </rPr>
          <t>Revenue received for Rehabilitation that is not part of the unit package.</t>
        </r>
      </text>
    </comment>
    <comment ref="C34" authorId="0">
      <text>
        <r>
          <rPr>
            <sz val="10"/>
            <rFont val="Tahoma"/>
            <family val="2"/>
          </rPr>
          <t>Other revenue that is not part of the unit package and not defined in 5360- 5385 accounts (i. e. tax, van services, etc.); this account may include grant income, service coordinator funding, and drug elimination grants.</t>
        </r>
      </text>
    </comment>
    <comment ref="C37" authorId="0">
      <text>
        <r>
          <rPr>
            <sz val="10"/>
            <rFont val="Tahoma"/>
            <family val="2"/>
          </rPr>
          <t>This account is used to record interest and other investment income earned in connection with project operations.</t>
        </r>
      </text>
    </comment>
    <comment ref="C40" authorId="0">
      <text>
        <r>
          <rPr>
            <sz val="10"/>
            <rFont val="Tahoma"/>
            <family val="2"/>
          </rPr>
          <t>This account records project revenues received from laundry and vending machines owned or leased by the project.</t>
        </r>
      </text>
    </comment>
    <comment ref="C41" authorId="0">
      <text>
        <r>
          <rPr>
            <sz val="10"/>
            <rFont val="Tahoma"/>
            <family val="2"/>
          </rPr>
          <t>Includes 5930 &amp; 5940. This account records charges assessed to tenants for rent checks returned for insufficient funds, late payment of rents, breaking the lease, and all other extraneous fees that have to do with lease/ tenant. This account also includes damage payments received from HUD and forfeited security deposits.</t>
        </r>
      </text>
    </comment>
    <comment ref="C42" authorId="1">
      <text>
        <r>
          <rPr>
            <sz val="10"/>
            <rFont val="Arial"/>
            <family val="2"/>
          </rPr>
          <t>This account records charges collected from tenants for damages to apartment units and for fees paid by tenants for cleaning of an apartment unit (other than regular housekeeping services).</t>
        </r>
      </text>
    </comment>
    <comment ref="C43" authorId="1">
      <text>
        <r>
          <rPr>
            <sz val="10"/>
            <rFont val="Arial"/>
            <family val="2"/>
          </rPr>
          <t xml:space="preserve">This account records any security deposits forfeited by tenants moving out of the project. 
</t>
        </r>
      </text>
    </comment>
    <comment ref="C44" authorId="0">
      <text>
        <r>
          <rPr>
            <sz val="10"/>
            <rFont val="Tahoma"/>
            <family val="2"/>
          </rPr>
          <t>This account only applies to Section 236 projects and recognizes Interest Reduction Payments (IRP) that have been received by the owner over and above interest due on the mortgage note.</t>
        </r>
      </text>
    </comment>
    <comment ref="C50" authorId="0">
      <text>
        <r>
          <rPr>
            <sz val="10"/>
            <rFont val="Tahoma"/>
            <family val="2"/>
          </rPr>
          <t>Required cash payments for interest on, and retirement of the principal amount of, a debt.</t>
        </r>
      </text>
    </comment>
    <comment ref="C54" authorId="0">
      <text>
        <r>
          <rPr>
            <sz val="10"/>
            <rFont val="Tahoma"/>
            <family val="2"/>
          </rPr>
          <t>Monthly or annual loan and/or interest payments required by the note and deed of trust for certain HCD loans OR 0.42% annual interest payment required for MHP loans.</t>
        </r>
      </text>
    </comment>
    <comment ref="C55" authorId="0">
      <text>
        <r>
          <rPr>
            <sz val="10"/>
            <rFont val="Tahoma"/>
            <family val="2"/>
          </rPr>
          <t>Payments of monthly or annual rent required by a lease.</t>
        </r>
        <r>
          <rPr>
            <sz val="8"/>
            <rFont val="Tahoma"/>
            <family val="2"/>
          </rPr>
          <t xml:space="preserve">
</t>
        </r>
      </text>
    </comment>
    <comment ref="C56" authorId="0">
      <text>
        <r>
          <rPr>
            <sz val="10"/>
            <rFont val="Tahoma"/>
            <family val="2"/>
          </rPr>
          <t>This account records financial expenses not otherwise classified in the 6800 Series.</t>
        </r>
        <r>
          <rPr>
            <sz val="8"/>
            <rFont val="Tahoma"/>
            <family val="2"/>
          </rPr>
          <t xml:space="preserve">
</t>
        </r>
      </text>
    </comment>
    <comment ref="C59" authorId="0">
      <text>
        <r>
          <rPr>
            <sz val="10"/>
            <rFont val="Tahoma"/>
            <family val="2"/>
          </rPr>
          <t xml:space="preserve">This account represents the cash balance on hand for future payments of insurance, real estate taxes, mortgage insurance premiums and any other funding as required under the Regulatory Agreement.
</t>
        </r>
      </text>
    </comment>
    <comment ref="C60" authorId="0">
      <text>
        <r>
          <rPr>
            <sz val="10"/>
            <rFont val="Tahoma"/>
            <family val="2"/>
          </rPr>
          <t>Includes 1321.  Cash and investments held by mortgagee or mortgagnr (as required) for replacements as set forth in the Regulatory Agreement.  This account may include amounts that are reported in separately established painting reserve accounts.</t>
        </r>
      </text>
    </comment>
    <comment ref="C61" authorId="0">
      <text>
        <r>
          <rPr>
            <sz val="10"/>
            <rFont val="Tahoma"/>
            <family val="2"/>
          </rPr>
          <t>This account is used to maintain a fund for general operation expenses.</t>
        </r>
      </text>
    </comment>
    <comment ref="C62" authorId="0">
      <text>
        <r>
          <rPr>
            <sz val="10"/>
            <rFont val="Tahoma"/>
            <family val="2"/>
          </rPr>
          <t xml:space="preserve">Any other cash and investments held by the mortgagee for mortgagor for which lender approval is required for withdrawals. </t>
        </r>
      </text>
    </comment>
    <comment ref="C69" authorId="2">
      <text>
        <r>
          <rPr>
            <sz val="10"/>
            <rFont val="Tahoma"/>
            <family val="2"/>
          </rPr>
          <t xml:space="preserve">Amount of Annuity Fund payment received from HCD's RHCP's Original or RHCP-RRA programs for payment of project-based Subsidy assistance from annuity funds established at the beginning of these programs to subsidize future project operations as required to hold rents to
desired limits. 
</t>
        </r>
        <r>
          <rPr>
            <sz val="8"/>
            <rFont val="Tahoma"/>
            <family val="2"/>
          </rPr>
          <t xml:space="preserve">
</t>
        </r>
      </text>
    </comment>
    <comment ref="C70" authorId="2">
      <text>
        <r>
          <rPr>
            <sz val="10"/>
            <rFont val="Tahoma"/>
            <family val="2"/>
          </rPr>
          <t>Amount withdrawn from the Operating Reserve necessary to pay for operating costs that exceeded expected revenue.</t>
        </r>
        <r>
          <rPr>
            <sz val="8"/>
            <rFont val="Tahoma"/>
            <family val="2"/>
          </rPr>
          <t xml:space="preserve">
</t>
        </r>
      </text>
    </comment>
    <comment ref="C71" authorId="2">
      <text>
        <r>
          <rPr>
            <sz val="10"/>
            <rFont val="Tahoma"/>
            <family val="2"/>
          </rPr>
          <t>Amount of financial contribution from Borrower necessary to pay for operating costs that exceeded expected revenue.</t>
        </r>
      </text>
    </comment>
    <comment ref="C75" authorId="0">
      <text>
        <r>
          <rPr>
            <sz val="10"/>
            <rFont val="Tahoma"/>
            <family val="2"/>
          </rPr>
          <t>Required payments of interest only on an HCD term loan, which typically requires the principal to be repaid in a lump sum balloon payment at maturity.</t>
        </r>
      </text>
    </comment>
    <comment ref="C76" authorId="0">
      <text>
        <r>
          <rPr>
            <sz val="10"/>
            <rFont val="Tahoma"/>
            <family val="2"/>
          </rPr>
          <t>Payment to sponsors or borrowers for long-term oversight of project operations, as allowed under HCD's CHRP-R, SUHRP programs if certain conditions are met and the fee is approved in advance.  Also allowed for HOME project's funded prior to the adoption of the Uniform Multifamily Regulations.</t>
        </r>
      </text>
    </comment>
    <comment ref="C77" authorId="2">
      <text>
        <r>
          <rPr>
            <sz val="10"/>
            <rFont val="Tahoma"/>
            <family val="2"/>
          </rPr>
          <t>Payment to Sponsor for asset management and partnership fees/costs per the Regulatory Agreement. Oonly applies to MHP and HOME Projects funded under the 09/29/03 MHP/UM Regulations or later.</t>
        </r>
      </text>
    </comment>
    <comment ref="C78" authorId="0">
      <text>
        <r>
          <rPr>
            <sz val="10"/>
            <rFont val="Tahoma"/>
            <family val="2"/>
          </rPr>
          <t>Cash or other benefits derived from the operation of a rental housing development and  distributed (typically annually, upon HCD approval of audit) to the borrower and to other parties having beneficial interests in the development, after payment of all due and outstanding obligations incurred in connection with the development, as set forth in the Regulatory Agreement.</t>
        </r>
      </text>
    </comment>
    <comment ref="C79" authorId="0">
      <text>
        <r>
          <rPr>
            <sz val="10"/>
            <rFont val="Tahoma"/>
            <family val="2"/>
          </rPr>
          <t>Proposed cash payments on residual receipts debt.</t>
        </r>
      </text>
    </comment>
  </commentList>
</comments>
</file>

<file path=xl/sharedStrings.xml><?xml version="1.0" encoding="utf-8"?>
<sst xmlns="http://schemas.openxmlformats.org/spreadsheetml/2006/main" count="916" uniqueCount="345">
  <si>
    <t>Reporting Period:</t>
  </si>
  <si>
    <t>to</t>
  </si>
  <si>
    <t xml:space="preserve">Contract No:  </t>
  </si>
  <si>
    <t>Units/Sq. Ft. - Assisted:</t>
  </si>
  <si>
    <t>Project Name:</t>
  </si>
  <si>
    <t xml:space="preserve">Units/Sq. Ft. - Total: </t>
  </si>
  <si>
    <t>Prepared by:</t>
  </si>
  <si>
    <t>Unit months:</t>
  </si>
  <si>
    <t>Date Prepared:</t>
  </si>
  <si>
    <t>ACCOUNT NAME</t>
  </si>
  <si>
    <t>Account Codes</t>
  </si>
  <si>
    <t>Proposed Budget</t>
  </si>
  <si>
    <t>Assisted Units</t>
  </si>
  <si>
    <t>Non-Assisted</t>
  </si>
  <si>
    <t>Proposed Total Budget</t>
  </si>
  <si>
    <t>MANAGEMENT FEE:  6200/6300</t>
  </si>
  <si>
    <t>1</t>
  </si>
  <si>
    <t>Management Fee</t>
  </si>
  <si>
    <t>ADMINISTRATIVE EXPENSES:  6200/6300</t>
  </si>
  <si>
    <t>Advertising</t>
  </si>
  <si>
    <t>Apartment Resale Expense (Cooperatives)</t>
  </si>
  <si>
    <t>Other Renting Expenses</t>
  </si>
  <si>
    <t>Office Salaries</t>
  </si>
  <si>
    <t>Office Supplies</t>
  </si>
  <si>
    <t>Office or Model Apartment Rent</t>
  </si>
  <si>
    <t>Manager or Superintendent Salaries</t>
  </si>
  <si>
    <t>Manager's or Supintendent's Rent Free Unit</t>
  </si>
  <si>
    <t>Legal Expense - Project</t>
  </si>
  <si>
    <t>Audit Expense - Project</t>
  </si>
  <si>
    <t>Bookkeeping Fees/Accounting Services</t>
  </si>
  <si>
    <t>Telephone and Answering Service Expenses</t>
  </si>
  <si>
    <t>Bad Debt Expense</t>
  </si>
  <si>
    <t>Miscellaneous Administrative Expenses (specify)</t>
  </si>
  <si>
    <t xml:space="preserve">  TOTAL ADMINISTRATIVE EXPENSE:</t>
  </si>
  <si>
    <t>6200/6300T</t>
  </si>
  <si>
    <t>UTILITIES EXPENSE:  6400</t>
  </si>
  <si>
    <t>Fuel Oil/Coal</t>
  </si>
  <si>
    <t>Electricity</t>
  </si>
  <si>
    <t>Water</t>
  </si>
  <si>
    <t>Gas</t>
  </si>
  <si>
    <t>Sewer</t>
  </si>
  <si>
    <t xml:space="preserve">  TOTAL UTILITIES EXPENSE:</t>
  </si>
  <si>
    <t>6400T</t>
  </si>
  <si>
    <t>OPERATING AND MAINTENANCE EXPENSES:  6500</t>
  </si>
  <si>
    <t>Janitor and Cleaning Payroll</t>
  </si>
  <si>
    <t>Janitor and Cleaning Supplies</t>
  </si>
  <si>
    <t>Janitor and Cleaning Contract</t>
  </si>
  <si>
    <t>Exterminating Payroll/Contract</t>
  </si>
  <si>
    <t>Exterminating Supplies</t>
  </si>
  <si>
    <t>Garbage and Trash Removal</t>
  </si>
  <si>
    <t>Security Payroll/Contract</t>
  </si>
  <si>
    <t>Grounds Payroll</t>
  </si>
  <si>
    <t>Grounds Supplies</t>
  </si>
  <si>
    <t>Grounds Contract</t>
  </si>
  <si>
    <t>Repairs Payroll</t>
  </si>
  <si>
    <t>Repairs Material</t>
  </si>
  <si>
    <t>Repairs Contract</t>
  </si>
  <si>
    <t>Elevator Maintenance/Contract</t>
  </si>
  <si>
    <t>Heating/Cooling Repairs and Maintenance</t>
  </si>
  <si>
    <t>Swim Pool Maintenance/Contract</t>
  </si>
  <si>
    <t>Snow Removal</t>
  </si>
  <si>
    <t>Decorating Payroll/Contract</t>
  </si>
  <si>
    <t>Decorating Supplies</t>
  </si>
  <si>
    <t>Vehicle and Maintenance Equipment Operation/Repairs</t>
  </si>
  <si>
    <t>Misc. Operating and Maintenance Expenses</t>
  </si>
  <si>
    <t xml:space="preserve">  TOTAL OPERATING &amp; MAINTENANCE EXPENSE:</t>
  </si>
  <si>
    <t>6500T</t>
  </si>
  <si>
    <t>TAXES AND INSURANCE:  6700</t>
  </si>
  <si>
    <t>Real Estate Taxes</t>
  </si>
  <si>
    <t>Payroll Taxes (Project's Share)</t>
  </si>
  <si>
    <t>Misc. Taxes, Licenses and Permits</t>
  </si>
  <si>
    <t>Property and Liability Insurance (Hazard)</t>
  </si>
  <si>
    <t>Fidelity Bond Insurance</t>
  </si>
  <si>
    <t>Worker's Compensation</t>
  </si>
  <si>
    <t>Health Insurance/Other Employee Benefits</t>
  </si>
  <si>
    <t>Other Insurance</t>
  </si>
  <si>
    <t xml:space="preserve">   TOTAL TAXES AND INSURANCE:</t>
  </si>
  <si>
    <t>6700T</t>
  </si>
  <si>
    <t>ASSISTED LIVING/BOARD &amp; CARE EXPENSES:  6900</t>
  </si>
  <si>
    <t>Food</t>
  </si>
  <si>
    <t>Recreation and Rehabilitation</t>
  </si>
  <si>
    <t>Rehabilitation Salaries</t>
  </si>
  <si>
    <t>Other Service Expenses</t>
  </si>
  <si>
    <t xml:space="preserve">  TOTAL ASSISTED LIVING EXPENSES</t>
  </si>
  <si>
    <t>6900T</t>
  </si>
  <si>
    <t>TOTAL OPERATING EXPENSES:</t>
  </si>
  <si>
    <t>6000T</t>
  </si>
  <si>
    <t>Management Agent</t>
  </si>
  <si>
    <t>By</t>
  </si>
  <si>
    <t>Title</t>
  </si>
  <si>
    <t>Date</t>
  </si>
  <si>
    <t>Borrower</t>
  </si>
  <si>
    <t>Community Development</t>
  </si>
  <si>
    <t>Assisted Units Proposed</t>
  </si>
  <si>
    <t>Commercial</t>
  </si>
  <si>
    <t>Total Project Proposal</t>
  </si>
  <si>
    <t>REVENUE ACCOUNTS/RENT REVENUE:  5100</t>
  </si>
  <si>
    <t>Rent Revenue - Gross Potential</t>
  </si>
  <si>
    <t>Tenant Assistance Payments</t>
  </si>
  <si>
    <t>Rent Revenue - Stores and Commercial</t>
  </si>
  <si>
    <t>Garage and Parking Spaces</t>
  </si>
  <si>
    <t>Flexible Subsidy Revenue</t>
  </si>
  <si>
    <t>Rent Revenue - Miscellaneous</t>
  </si>
  <si>
    <t>Excess Rent</t>
  </si>
  <si>
    <t>Rent Revenue/Insurance</t>
  </si>
  <si>
    <t>Special Claims Revenue</t>
  </si>
  <si>
    <t>Retained Excess Income</t>
  </si>
  <si>
    <t>GROSS POTENTIAL RENT (GR)</t>
  </si>
  <si>
    <t>5100T</t>
  </si>
  <si>
    <t>VACANCIES:  5200</t>
  </si>
  <si>
    <t/>
  </si>
  <si>
    <t>Vacancy percentage</t>
  </si>
  <si>
    <t>Apartments</t>
  </si>
  <si>
    <t>Stores and Commercial</t>
  </si>
  <si>
    <t>Rental Concessions</t>
  </si>
  <si>
    <t>Garage and Parking Space</t>
  </si>
  <si>
    <t>Miscellaneous</t>
  </si>
  <si>
    <t>Total Vacancies</t>
  </si>
  <si>
    <t>5200T</t>
  </si>
  <si>
    <t>Recreation (Activities) and Rehabilitation</t>
  </si>
  <si>
    <t>Rehabilitation</t>
  </si>
  <si>
    <t>Other Service Revenue</t>
  </si>
  <si>
    <t>Total Living Revenues</t>
  </si>
  <si>
    <t>5300T</t>
  </si>
  <si>
    <t>FINANCIAL REVENUE:  5400</t>
  </si>
  <si>
    <t>Financial Revenue - Project Operations</t>
  </si>
  <si>
    <t>Total Financial Revenue</t>
  </si>
  <si>
    <t>5400T</t>
  </si>
  <si>
    <t>OTHER REVENUE:  5900</t>
  </si>
  <si>
    <t>Laundry and Vending Revenue</t>
  </si>
  <si>
    <t>NSF and Late Charges</t>
  </si>
  <si>
    <t>Damages and Cleaning Fees</t>
  </si>
  <si>
    <t>Forfeited Tenant Security Deposits</t>
  </si>
  <si>
    <t xml:space="preserve">Other Revenue </t>
  </si>
  <si>
    <t>Total other Revenue</t>
  </si>
  <si>
    <t>5900T</t>
  </si>
  <si>
    <t>EFFECTIVE GROSS RENT (EGR)</t>
  </si>
  <si>
    <t>5152N</t>
  </si>
  <si>
    <t>TOTAL OPERATING EXPENSES</t>
  </si>
  <si>
    <t>NET OPERATING INCOME (NOI)</t>
  </si>
  <si>
    <t>5000T</t>
  </si>
  <si>
    <t>FINANCIAL EXPENSES:  6800</t>
  </si>
  <si>
    <t xml:space="preserve">   1st Mortgage =</t>
  </si>
  <si>
    <t xml:space="preserve">   2nd Mortgage=</t>
  </si>
  <si>
    <t xml:space="preserve">   3rd Mortgage=</t>
  </si>
  <si>
    <t>HCD Required Payments</t>
  </si>
  <si>
    <t>Lease Payment</t>
  </si>
  <si>
    <t>Miscellaneous Financial Expenses</t>
  </si>
  <si>
    <t>Total Financial Expenses</t>
  </si>
  <si>
    <t>6800T</t>
  </si>
  <si>
    <t>FUNDED RESERVES:  1300</t>
  </si>
  <si>
    <t>Escrow Deposits</t>
  </si>
  <si>
    <t>Replacement Reserve-Deposit</t>
  </si>
  <si>
    <t>Operating Reserve-Deposit</t>
  </si>
  <si>
    <t>Other Reserves</t>
  </si>
  <si>
    <t xml:space="preserve">   #1</t>
  </si>
  <si>
    <t xml:space="preserve">   #2</t>
  </si>
  <si>
    <t xml:space="preserve">   #3</t>
  </si>
  <si>
    <t>PROJECT CASH FLOW (CF)</t>
  </si>
  <si>
    <t>HCD Interest Payments</t>
  </si>
  <si>
    <t>Borrower Distributions</t>
  </si>
  <si>
    <t>Residual Receipt Loan Payments</t>
  </si>
  <si>
    <t xml:space="preserve">                                             Reporting Period:</t>
  </si>
  <si>
    <t>Contract:</t>
  </si>
  <si>
    <t>Units/Sq. Ft. - Total:</t>
  </si>
  <si>
    <t>Unit Months:</t>
  </si>
  <si>
    <t>TOTAL EXPENSES</t>
  </si>
  <si>
    <t>PROPOSED</t>
  </si>
  <si>
    <t>HCD APPROVED</t>
  </si>
  <si>
    <t>ACCOUNT</t>
  </si>
  <si>
    <t>ANNUAL</t>
  </si>
  <si>
    <t>PUM</t>
  </si>
  <si>
    <t>CODES</t>
  </si>
  <si>
    <t>(A)</t>
  </si>
  <si>
    <t>(B)</t>
  </si>
  <si>
    <t>(C)</t>
  </si>
  <si>
    <t>(D)</t>
  </si>
  <si>
    <t xml:space="preserve">Advertising </t>
  </si>
  <si>
    <t>Manager and Superintendent Salaries</t>
  </si>
  <si>
    <t>Manager's or Superintendent's Rent Free Unit</t>
  </si>
  <si>
    <t xml:space="preserve">  TOTAL ADMINISTRATIVE EXPENSES</t>
  </si>
  <si>
    <t>UTILITIES EXPENSES:  6400</t>
  </si>
  <si>
    <t xml:space="preserve">  TOTAL UTILITIES EXPENSES</t>
  </si>
  <si>
    <t>OPERATING AND MAINTENANCE EXPENSES: 6500</t>
  </si>
  <si>
    <t>Janitor and Cleaning Contracts</t>
  </si>
  <si>
    <t>Decorating/Payroll Contract</t>
  </si>
  <si>
    <t>Vehicle and Maint. Equipment Operation/Repairs</t>
  </si>
  <si>
    <t xml:space="preserve">  TOTAL OPERATING &amp; MAINTENANCE EXPENSES</t>
  </si>
  <si>
    <t xml:space="preserve">Misc. Taxes, Licenses and Permits </t>
  </si>
  <si>
    <t>Health Insurance and Other Employee Benefits</t>
  </si>
  <si>
    <t xml:space="preserve">  TOTAL TAXES AND INSURANCE</t>
  </si>
  <si>
    <t>ASSISTED LIVING/BOARD &amp; CARE EXPENSES;  6900</t>
  </si>
  <si>
    <t xml:space="preserve">                           Reporting Period:</t>
  </si>
  <si>
    <t>PRORATED EXPENSES</t>
  </si>
  <si>
    <t>APPROVED</t>
  </si>
  <si>
    <t>%</t>
  </si>
  <si>
    <t>ASSISTED</t>
  </si>
  <si>
    <t>NON ASST.</t>
  </si>
  <si>
    <t>COMMERCIAL</t>
  </si>
  <si>
    <t>(E)</t>
  </si>
  <si>
    <t>(F)</t>
  </si>
  <si>
    <t>(G)</t>
  </si>
  <si>
    <t>(H)</t>
  </si>
  <si>
    <t>(I)</t>
  </si>
  <si>
    <t>(J)</t>
  </si>
  <si>
    <t>(K)</t>
  </si>
  <si>
    <t>(L)</t>
  </si>
  <si>
    <t>ADMINISTRATIVE EXPENSES: 6200/6300</t>
  </si>
  <si>
    <t>Telephone and answering Service Expenses</t>
  </si>
  <si>
    <t>Vehicle and Maint. Equipment Operation/Reports</t>
  </si>
  <si>
    <t xml:space="preserve">  TOTAL TAXES AND INSURANCE:</t>
  </si>
  <si>
    <t>ASSISTED LIVING/BOARD &amp; CARE EXPENSES: 6900</t>
  </si>
  <si>
    <t xml:space="preserve">  TOTAL ASSISTED LIVING EXPENSES:</t>
  </si>
  <si>
    <t>SUBTOTAL OPERATING EXPENSES:</t>
  </si>
  <si>
    <t>CONTINGENCY RESERVE:</t>
  </si>
  <si>
    <t>EXPENSES PAID FROM REPLACEMENT RESERVES</t>
  </si>
  <si>
    <t>EXPENSES PAID FROM OPERATING RESERVES</t>
  </si>
  <si>
    <t xml:space="preserve">Department of Housing and </t>
  </si>
  <si>
    <t>Units/Sq. Ft. -  Total:</t>
  </si>
  <si>
    <t>ASSISTED UNITS</t>
  </si>
  <si>
    <t>NON-ASSISTED UNITS</t>
  </si>
  <si>
    <t>TOTAL PROJECT</t>
  </si>
  <si>
    <t>Account</t>
  </si>
  <si>
    <t>Proposed</t>
  </si>
  <si>
    <t>Approved</t>
  </si>
  <si>
    <t>Codes</t>
  </si>
  <si>
    <t>Rent revenue - Stores and Commercial</t>
  </si>
  <si>
    <t>Miscellaneous Rent Revenue</t>
  </si>
  <si>
    <t>Vacancy Percentage:</t>
  </si>
  <si>
    <t xml:space="preserve">Apartments - </t>
  </si>
  <si>
    <t>ASSISTED LIVING/BOARD &amp; CARE REVENUES: 5300</t>
  </si>
  <si>
    <t>Total Living Revenue</t>
  </si>
  <si>
    <t>6300T</t>
  </si>
  <si>
    <t xml:space="preserve">Other Revenue  </t>
  </si>
  <si>
    <t>Total Other Revenue</t>
  </si>
  <si>
    <t>5152T</t>
  </si>
  <si>
    <t>FUNDED RESERVES:</t>
  </si>
  <si>
    <t>California Natural Disaster Assistance Program (CALDAP)</t>
  </si>
  <si>
    <t>Family Housing Demonstration Program (FHDP)</t>
  </si>
  <si>
    <t>Multi-Family Housing Program (MHP)</t>
  </si>
  <si>
    <t>Rental Housing Construction Program (RHCP) - Bond</t>
  </si>
  <si>
    <t>Rental Housing Construction Program (RHCP) - Original</t>
  </si>
  <si>
    <t>Special User Housing Rehabilitation Program (SUHRP) - Rental</t>
  </si>
  <si>
    <t>Approved Cashflow</t>
  </si>
  <si>
    <t>Actual Cashflow</t>
  </si>
  <si>
    <t>California Housing Rehabilitation Program - Rental (CHRP-R)</t>
  </si>
  <si>
    <t>Cashflow Variance</t>
  </si>
  <si>
    <t>PROJECT VARIANCE</t>
  </si>
  <si>
    <t xml:space="preserve"> Approved Assisted</t>
  </si>
  <si>
    <t>Actual     Cashflow</t>
  </si>
  <si>
    <t xml:space="preserve">  Reporting Period:   </t>
  </si>
  <si>
    <t>Actual Assisted</t>
  </si>
  <si>
    <t>UNIT EXPENSES</t>
  </si>
  <si>
    <t>Actual Commercial</t>
  </si>
  <si>
    <t>GROSS RENT REVENUE</t>
  </si>
  <si>
    <t>Proposed Commercial</t>
  </si>
  <si>
    <t>Proposed     Cashflow</t>
  </si>
  <si>
    <r>
      <t xml:space="preserve">  </t>
    </r>
    <r>
      <rPr>
        <b/>
        <sz val="9"/>
        <rFont val="Arial"/>
        <family val="2"/>
      </rPr>
      <t>TOTAL OPERATING &amp; MAINTENANCE EXPENSES</t>
    </r>
  </si>
  <si>
    <t>Actual Non-Assisted</t>
  </si>
  <si>
    <t>Contract No:</t>
  </si>
  <si>
    <t>Select the Appropriate Program Here.</t>
  </si>
  <si>
    <t>Calculation of Assisted Expenses</t>
  </si>
  <si>
    <t>APPROVED BUDGET</t>
  </si>
  <si>
    <t>APPROVED AUDITED</t>
  </si>
  <si>
    <t>Asset Mgmt Fee/Prtrshp Costs (MHP/HOME under UMR)</t>
  </si>
  <si>
    <t>Asset Mgmt Fee (CHRP-R/SUHRP &amp; HOME-pre-UMR Only)</t>
  </si>
  <si>
    <t>NON ASST</t>
  </si>
  <si>
    <t>COMM</t>
  </si>
  <si>
    <t>ACCT</t>
  </si>
  <si>
    <t>SIGNATURE:</t>
  </si>
  <si>
    <t>ACTUAL AUDITED</t>
  </si>
  <si>
    <t>(M)</t>
  </si>
  <si>
    <t>(N)</t>
  </si>
  <si>
    <t>(O)</t>
  </si>
  <si>
    <t xml:space="preserve">  TOTAL OPERATING &amp; MAINTENANCE EXP:</t>
  </si>
  <si>
    <t>Total Vacancies (HCD Use Only)</t>
  </si>
  <si>
    <t>Proration Percentage</t>
  </si>
  <si>
    <t>Non-Assisted Units Proposed</t>
  </si>
  <si>
    <t>Approved Non-Assisted</t>
  </si>
  <si>
    <t>Misc. Operating and Maintenance Expenses (specify)</t>
  </si>
  <si>
    <t>TOTAL OPERATING COSTS</t>
  </si>
  <si>
    <t xml:space="preserve">  SUBTOTAL OPERATING COSTS:</t>
  </si>
  <si>
    <t xml:space="preserve">  CONTINGENCY RESERVE (RHCP-O Only): </t>
  </si>
  <si>
    <t xml:space="preserve">  CONTINGENCY RESERVE (RHCP-O Only):</t>
  </si>
  <si>
    <t xml:space="preserve">  SUBTOTAL OPERATING COSTS</t>
  </si>
  <si>
    <t>CONTINGENCY RESERVE (RHCP-O Only):</t>
  </si>
  <si>
    <t>SUBTOTAL OPERATING COSTS:</t>
  </si>
  <si>
    <t xml:space="preserve">  TOTAL OPERATING COSTS</t>
  </si>
  <si>
    <t>Withdrawal from Operating Reserves</t>
  </si>
  <si>
    <t>Borrower Contribution</t>
  </si>
  <si>
    <t>ADDITIONAL REVENUE:</t>
  </si>
  <si>
    <t>USE OF CASH FLOW:</t>
  </si>
  <si>
    <t>RHCP-O Annuity Fund Request (For Assisted Units Only)</t>
  </si>
  <si>
    <t>Total Additional Revenue</t>
  </si>
  <si>
    <t>Total Use of Cash Flow</t>
  </si>
  <si>
    <t>Swimming Pool Maintenance/Contract</t>
  </si>
  <si>
    <t>Rent Revenue</t>
  </si>
  <si>
    <t>ASSISTED LIVING/BOARD &amp; CARE REVENUE:  5300</t>
  </si>
  <si>
    <t>Total Reserve Deposits</t>
  </si>
  <si>
    <t>Department of Developmental Services Program (DDS)</t>
  </si>
  <si>
    <t>Downtown Rebound Program (DRP)</t>
  </si>
  <si>
    <t>Families Moving To Work Program (FMTW)</t>
  </si>
  <si>
    <t>Joe Serna, Jr Farmworker Housing Grant Program (JSJFWHG)</t>
  </si>
  <si>
    <t>Mobilehome Park Resident Ownership Program (MPROP)</t>
  </si>
  <si>
    <t>State Earthquake Rehabilitation Assistance Program (SERA)</t>
  </si>
  <si>
    <t>Other (specify)</t>
  </si>
  <si>
    <t>(specify)</t>
  </si>
  <si>
    <t>Non-Contingent Debt Service (specify lender)</t>
  </si>
  <si>
    <t>Management Fee or Sponsor Overhead</t>
  </si>
  <si>
    <t>Name</t>
  </si>
  <si>
    <t>Sponsor or Local Agency</t>
  </si>
  <si>
    <t xml:space="preserve">       Name of HCD Program Manager</t>
  </si>
  <si>
    <t xml:space="preserve">Approved      </t>
  </si>
  <si>
    <t>Name of HCD Program Representative</t>
  </si>
  <si>
    <t>Annuity Payment in the amount of------------&gt;</t>
  </si>
  <si>
    <t>for the above reporting period is approved for payment from the RHCP Annuity Fund.</t>
  </si>
  <si>
    <t xml:space="preserve">HCD Use Only:  </t>
  </si>
  <si>
    <t>Signature</t>
  </si>
  <si>
    <t>Local Agency</t>
  </si>
  <si>
    <r>
      <t>CERTIFICATION:</t>
    </r>
    <r>
      <rPr>
        <sz val="10"/>
        <rFont val="Arial"/>
        <family val="2"/>
      </rPr>
      <t xml:space="preserve"> I certify that 1) I am authorized to provide the information and 2) it is accurate to the best of my knowledge:  Check one of the three checkboxes and complete the remainder of this signature block.</t>
    </r>
  </si>
  <si>
    <r>
      <t xml:space="preserve">CERTIFICATION: </t>
    </r>
    <r>
      <rPr>
        <sz val="10"/>
        <rFont val="Arial"/>
        <family val="2"/>
      </rPr>
      <t xml:space="preserve"> I certify that 1) I am authorized to provide the information, and 2) that it is accurate to the best of my knowledge.  Check one of the three checkboxes, sign and complete the remainder of this signature block.</t>
    </r>
  </si>
  <si>
    <t>Rental Housing Construction Program -- Original</t>
  </si>
  <si>
    <t>Line #</t>
  </si>
  <si>
    <t>For each account below, itemize the expenses (total will flow to account above)</t>
  </si>
  <si>
    <t>Amount</t>
  </si>
  <si>
    <t>Account 6390 Miscellaneous Administrative Expenses</t>
  </si>
  <si>
    <t>Total Account 6390 Miscellaneous Administrative Expenses</t>
  </si>
  <si>
    <t>Account 6590 Miscellaneous Operations &amp; Maintenance Expenses</t>
  </si>
  <si>
    <t>Total Account 6590 Miscellaneous Operations &amp; Maintenance Expenses</t>
  </si>
  <si>
    <t>Account 6729 Other Insurance</t>
  </si>
  <si>
    <t>Total Account 6729 Other Insurance</t>
  </si>
  <si>
    <t>3.  AMC 173a - HCD APPROVED COST OF OPERATIONS - Approved Operating Budget</t>
  </si>
  <si>
    <t>4.  AMC 174a - HCD APPROVED PRORATION OF COST OF OPERATIONS - Approved Operating Budget</t>
  </si>
  <si>
    <t>5.  AMC 175a - HCD APPROVED CASH FLOW ANALYSIS - Approved Operating Budget</t>
  </si>
  <si>
    <t>6.  AMC 180a - ACTUAL COST OF OPERATIONS - Operating Budget/Annual Report</t>
  </si>
  <si>
    <t>7.  AMC 181a - ACTUAL CASH FLOW ANALYSIS - Operating Budget/Annual Report</t>
  </si>
  <si>
    <t>HCD APPROVAL:</t>
  </si>
  <si>
    <t>ACCOUNT CODES</t>
  </si>
  <si>
    <t>Report Period:</t>
  </si>
  <si>
    <t>1.  AMC 171a - PROPOSED COST OF OPERATIONS - Operating Budget</t>
  </si>
  <si>
    <t>2.  AMC 172a - PROPOSED CASH FLOW ANALYSIS - Operating Budget</t>
  </si>
  <si>
    <t>ANNUAL (C)</t>
  </si>
  <si>
    <t>% (I)</t>
  </si>
  <si>
    <t>Rev 9/28/16</t>
  </si>
  <si>
    <t>Proration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</si>
</sst>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0_);[Red]\(0.00\)"/>
    <numFmt numFmtId="166" formatCode="0.0%"/>
    <numFmt numFmtId="167" formatCode="mm/dd/yyyy"/>
    <numFmt numFmtId="168" formatCode="&quot;Yes&quot;;&quot;Yes&quot;;&quot;No&quot;"/>
    <numFmt numFmtId="169" formatCode="&quot;True&quot;;&quot;True&quot;;&quot;False&quot;"/>
    <numFmt numFmtId="170" formatCode="&quot;On&quot;;&quot;On&quot;;&quot;Off&quot;"/>
    <numFmt numFmtId="171" formatCode="#,##0.0_);[Red]\(#,##0.0\)"/>
    <numFmt numFmtId="172" formatCode="[$-409]dddd\,\ mmmm\ dd\,\ yyyy"/>
    <numFmt numFmtId="173" formatCode="[$-409]d\-mmm\-yy;@"/>
    <numFmt numFmtId="174" formatCode="0_);[Red]\(0\)"/>
    <numFmt numFmtId="175" formatCode="m/d/yyyy;@"/>
    <numFmt numFmtId="176" formatCode="m/d/yy;@"/>
  </numFmts>
  <fonts count="61">
    <font>
      <sz val="10"/>
      <name val="Arial"/>
      <family val="0"/>
    </font>
    <font>
      <b/>
      <sz val="10"/>
      <name val="Arial"/>
      <family val="0"/>
    </font>
    <font>
      <i/>
      <sz val="10"/>
      <name val="Arial"/>
      <family val="0"/>
    </font>
    <font>
      <b/>
      <i/>
      <sz val="10"/>
      <name val="Arial"/>
      <family val="0"/>
    </font>
    <font>
      <u val="single"/>
      <sz val="10"/>
      <color indexed="20"/>
      <name val="Arial"/>
      <family val="2"/>
    </font>
    <font>
      <u val="single"/>
      <sz val="10"/>
      <color indexed="12"/>
      <name val="Arial"/>
      <family val="2"/>
    </font>
    <font>
      <sz val="8"/>
      <name val="Arial"/>
      <family val="2"/>
    </font>
    <font>
      <b/>
      <sz val="14"/>
      <name val="Arial"/>
      <family val="2"/>
    </font>
    <font>
      <b/>
      <sz val="12"/>
      <name val="Arial"/>
      <family val="2"/>
    </font>
    <font>
      <sz val="10"/>
      <color indexed="56"/>
      <name val="Arial"/>
      <family val="2"/>
    </font>
    <font>
      <sz val="10"/>
      <color indexed="12"/>
      <name val="Arial"/>
      <family val="2"/>
    </font>
    <font>
      <b/>
      <sz val="9"/>
      <name val="Arial"/>
      <family val="2"/>
    </font>
    <font>
      <i/>
      <sz val="8"/>
      <name val="Arial"/>
      <family val="2"/>
    </font>
    <font>
      <sz val="10"/>
      <name val="Tahoma"/>
      <family val="2"/>
    </font>
    <font>
      <sz val="8"/>
      <name val="Tahoma"/>
      <family val="2"/>
    </font>
    <font>
      <b/>
      <sz val="16"/>
      <name val="Arial"/>
      <family val="2"/>
    </font>
    <font>
      <b/>
      <sz val="8"/>
      <name val="Arial"/>
      <family val="2"/>
    </font>
    <font>
      <sz val="9"/>
      <name val="Arial"/>
      <family val="2"/>
    </font>
    <font>
      <i/>
      <sz val="9"/>
      <name val="Arial"/>
      <family val="2"/>
    </font>
    <font>
      <b/>
      <sz val="18"/>
      <name val="Arial"/>
      <family val="2"/>
    </font>
    <font>
      <strik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i/>
      <sz val="9"/>
      <color indexed="10"/>
      <name val="Arial"/>
      <family val="2"/>
    </font>
    <font>
      <b/>
      <i/>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i/>
      <sz val="9"/>
      <color rgb="FFFF0000"/>
      <name val="Arial"/>
      <family val="2"/>
    </font>
    <font>
      <b/>
      <i/>
      <sz val="9"/>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theme="0" tint="-0.1499900072813034"/>
        <bgColor indexed="64"/>
      </patternFill>
    </fill>
    <fill>
      <patternFill patternType="solid">
        <fgColor rgb="FFC5FFC5"/>
        <bgColor indexed="64"/>
      </patternFill>
    </fill>
    <fill>
      <patternFill patternType="solid">
        <fgColor rgb="FFFFFF97"/>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color indexed="63"/>
      </left>
      <right>
        <color indexed="63"/>
      </right>
      <top>
        <color indexed="63"/>
      </top>
      <bottom style="double"/>
    </border>
    <border>
      <left style="thin"/>
      <right style="thin"/>
      <top>
        <color indexed="63"/>
      </top>
      <bottom>
        <color indexed="63"/>
      </bottom>
    </border>
    <border>
      <left>
        <color indexed="63"/>
      </left>
      <right style="thin"/>
      <top>
        <color indexed="63"/>
      </top>
      <bottom style="dotted"/>
    </border>
    <border>
      <left>
        <color indexed="63"/>
      </left>
      <right style="thin"/>
      <top style="dotted"/>
      <bottom style="dotted"/>
    </border>
    <border>
      <left style="double"/>
      <right>
        <color indexed="63"/>
      </right>
      <top>
        <color indexed="63"/>
      </top>
      <bottom>
        <color indexed="63"/>
      </bottom>
    </border>
    <border>
      <left style="double"/>
      <right>
        <color indexed="63"/>
      </right>
      <top>
        <color indexed="63"/>
      </top>
      <bottom style="thin"/>
    </border>
    <border>
      <left style="double"/>
      <right style="thin"/>
      <top style="thin"/>
      <bottom>
        <color indexed="63"/>
      </bottom>
    </border>
    <border>
      <left style="double"/>
      <right style="thin"/>
      <top>
        <color indexed="63"/>
      </top>
      <bottom style="thin"/>
    </border>
    <border>
      <left style="double"/>
      <right style="thin"/>
      <top>
        <color indexed="63"/>
      </top>
      <bottom>
        <color indexed="63"/>
      </bottom>
    </border>
    <border>
      <left style="double"/>
      <right style="thin"/>
      <top style="thin"/>
      <bottom style="thin"/>
    </border>
    <border>
      <left style="thin"/>
      <right style="double"/>
      <top style="thin"/>
      <bottom style="thin"/>
    </border>
    <border>
      <left style="thin"/>
      <right style="double"/>
      <top>
        <color indexed="63"/>
      </top>
      <bottom>
        <color indexed="63"/>
      </bottom>
    </border>
    <border>
      <left style="thin"/>
      <right style="double"/>
      <top>
        <color indexed="63"/>
      </top>
      <bottom style="thin"/>
    </border>
    <border>
      <left style="double"/>
      <right>
        <color indexed="63"/>
      </right>
      <top style="thin"/>
      <bottom style="thin"/>
    </border>
    <border>
      <left style="double"/>
      <right style="double"/>
      <top>
        <color indexed="63"/>
      </top>
      <bottom style="thin"/>
    </border>
    <border>
      <left style="double"/>
      <right style="double"/>
      <top style="thin"/>
      <bottom style="thin"/>
    </border>
    <border>
      <left style="thin"/>
      <right style="double"/>
      <top style="thin"/>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color indexed="63"/>
      </bottom>
    </border>
    <border>
      <left>
        <color indexed="63"/>
      </left>
      <right style="thick"/>
      <top>
        <color indexed="63"/>
      </top>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double"/>
      <right style="thin"/>
      <top/>
      <bottom style="double"/>
    </border>
    <border>
      <left style="double"/>
      <right style="double"/>
      <top>
        <color indexed="63"/>
      </top>
      <bottom>
        <color indexed="63"/>
      </bottom>
    </border>
    <border>
      <left>
        <color indexed="63"/>
      </left>
      <right style="double"/>
      <top style="thin"/>
      <bottom style="thin"/>
    </border>
    <border>
      <left style="double"/>
      <right>
        <color indexed="63"/>
      </right>
      <top style="thin"/>
      <bottom>
        <color indexed="63"/>
      </bottom>
    </border>
    <border>
      <left>
        <color indexed="63"/>
      </left>
      <right style="double"/>
      <top style="thin"/>
      <bottom>
        <color indexed="63"/>
      </bottom>
    </border>
    <border>
      <left style="thick"/>
      <right>
        <color indexed="63"/>
      </right>
      <top>
        <color indexed="63"/>
      </top>
      <bottom style="medium"/>
    </border>
    <border>
      <left>
        <color indexed="63"/>
      </left>
      <right>
        <color indexed="63"/>
      </right>
      <top style="medium"/>
      <bottom>
        <color indexed="63"/>
      </bottom>
    </border>
    <border>
      <left style="double"/>
      <right>
        <color indexed="63"/>
      </right>
      <top style="double"/>
      <bottom>
        <color indexed="63"/>
      </bottom>
    </border>
    <border>
      <left>
        <color indexed="63"/>
      </left>
      <right>
        <color indexed="63"/>
      </right>
      <top style="double"/>
      <bottom>
        <color indexed="63"/>
      </bottom>
    </border>
    <border>
      <left/>
      <right/>
      <top style="double"/>
      <bottom style="thin"/>
    </border>
    <border>
      <left>
        <color indexed="63"/>
      </left>
      <right style="double"/>
      <top style="double"/>
      <bottom>
        <color indexed="63"/>
      </bottom>
    </border>
    <border>
      <left/>
      <right style="double"/>
      <top>
        <color indexed="63"/>
      </top>
      <bottom style="thin"/>
    </border>
    <border>
      <left style="double"/>
      <right>
        <color indexed="63"/>
      </right>
      <top>
        <color indexed="63"/>
      </top>
      <bottom style="double"/>
    </border>
    <border>
      <left/>
      <right/>
      <top style="thin"/>
      <bottom style="double"/>
    </border>
    <border>
      <left>
        <color indexed="63"/>
      </left>
      <right style="double"/>
      <top>
        <color indexed="63"/>
      </top>
      <bottom style="double"/>
    </border>
    <border>
      <left style="double"/>
      <right style="thin"/>
      <top style="double"/>
      <bottom/>
    </border>
    <border>
      <left style="thin"/>
      <right/>
      <top style="double"/>
      <bottom style="thin"/>
    </border>
    <border>
      <left/>
      <right style="thin"/>
      <top style="double"/>
      <bottom style="thin"/>
    </border>
    <border>
      <left style="thin"/>
      <right/>
      <top style="thin"/>
      <bottom style="double"/>
    </border>
    <border>
      <left/>
      <right style="thin"/>
      <top style="thin"/>
      <bottom style="double"/>
    </border>
    <border>
      <left/>
      <right style="double"/>
      <top style="thin"/>
      <bottom style="double"/>
    </border>
    <border>
      <left/>
      <right style="double"/>
      <top style="double"/>
      <bottom style="thin"/>
    </border>
    <border>
      <left>
        <color indexed="63"/>
      </left>
      <right>
        <color indexed="63"/>
      </right>
      <top style="thin"/>
      <bottom style="medium"/>
    </border>
    <border>
      <left>
        <color indexed="63"/>
      </left>
      <right style="thick"/>
      <top style="thin"/>
      <bottom style="medium"/>
    </border>
    <border>
      <left>
        <color indexed="63"/>
      </left>
      <right>
        <color indexed="63"/>
      </right>
      <top style="thin"/>
      <bottom style="thick"/>
    </border>
    <border>
      <left>
        <color indexed="63"/>
      </left>
      <right style="thick"/>
      <top style="thin"/>
      <bottom style="thick"/>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914">
    <xf numFmtId="0" fontId="0" fillId="0" borderId="0" xfId="0" applyAlignment="1">
      <alignment/>
    </xf>
    <xf numFmtId="0" fontId="0" fillId="0" borderId="0" xfId="0" applyFont="1" applyBorder="1" applyAlignment="1">
      <alignment/>
    </xf>
    <xf numFmtId="0" fontId="0" fillId="0" borderId="0" xfId="0" applyFont="1" applyBorder="1" applyAlignment="1" applyProtection="1">
      <alignment/>
      <protection/>
    </xf>
    <xf numFmtId="0" fontId="0" fillId="0" borderId="0" xfId="0" applyFont="1" applyBorder="1" applyAlignment="1">
      <alignment horizontal="right"/>
    </xf>
    <xf numFmtId="0" fontId="0" fillId="0" borderId="0" xfId="0" applyFont="1" applyAlignment="1">
      <alignment/>
    </xf>
    <xf numFmtId="0" fontId="0" fillId="0" borderId="0" xfId="0" applyFont="1" applyBorder="1" applyAlignment="1">
      <alignment horizontal="center"/>
    </xf>
    <xf numFmtId="0" fontId="0" fillId="0" borderId="0" xfId="0" applyFont="1" applyBorder="1" applyAlignment="1" applyProtection="1">
      <alignment horizontal="left"/>
      <protection/>
    </xf>
    <xf numFmtId="0" fontId="0" fillId="0" borderId="0" xfId="0" applyFont="1" applyBorder="1" applyAlignment="1" applyProtection="1">
      <alignment horizontal="right"/>
      <protection/>
    </xf>
    <xf numFmtId="10" fontId="0" fillId="0" borderId="0" xfId="0" applyNumberFormat="1" applyFont="1" applyBorder="1" applyAlignment="1" applyProtection="1">
      <alignment/>
      <protection/>
    </xf>
    <xf numFmtId="0" fontId="0" fillId="0" borderId="10" xfId="0" applyFont="1" applyBorder="1" applyAlignment="1">
      <alignment/>
    </xf>
    <xf numFmtId="0" fontId="0" fillId="0" borderId="10" xfId="0" applyFont="1" applyBorder="1" applyAlignment="1" applyProtection="1">
      <alignment/>
      <protection/>
    </xf>
    <xf numFmtId="0" fontId="0" fillId="0" borderId="11" xfId="0" applyBorder="1" applyAlignment="1">
      <alignment/>
    </xf>
    <xf numFmtId="0" fontId="1" fillId="0" borderId="12" xfId="0" applyFont="1" applyBorder="1" applyAlignment="1">
      <alignment horizontal="centerContinuous"/>
    </xf>
    <xf numFmtId="0" fontId="1" fillId="0" borderId="13" xfId="0" applyFont="1" applyBorder="1" applyAlignment="1" applyProtection="1">
      <alignment horizontal="center" wrapText="1"/>
      <protection/>
    </xf>
    <xf numFmtId="0" fontId="0" fillId="0" borderId="14" xfId="0" applyNumberFormat="1" applyFont="1" applyBorder="1" applyAlignment="1" applyProtection="1" quotePrefix="1">
      <alignment horizontal="right"/>
      <protection/>
    </xf>
    <xf numFmtId="0" fontId="1" fillId="0" borderId="0" xfId="0" applyFont="1" applyBorder="1" applyAlignment="1" applyProtection="1">
      <alignment horizontal="left"/>
      <protection/>
    </xf>
    <xf numFmtId="0" fontId="0" fillId="0" borderId="14" xfId="0" applyFont="1" applyBorder="1" applyAlignment="1" applyProtection="1" quotePrefix="1">
      <alignment horizontal="center"/>
      <protection/>
    </xf>
    <xf numFmtId="0" fontId="0" fillId="0" borderId="15" xfId="0" applyFont="1" applyBorder="1" applyAlignment="1" applyProtection="1" quotePrefix="1">
      <alignment horizontal="center"/>
      <protection/>
    </xf>
    <xf numFmtId="0" fontId="0" fillId="0" borderId="15" xfId="0" applyFont="1" applyBorder="1" applyAlignment="1" applyProtection="1">
      <alignment/>
      <protection/>
    </xf>
    <xf numFmtId="49" fontId="0" fillId="0" borderId="16" xfId="0" applyNumberFormat="1" applyFont="1" applyBorder="1" applyAlignment="1" applyProtection="1">
      <alignment horizontal="right"/>
      <protection/>
    </xf>
    <xf numFmtId="0" fontId="0" fillId="0" borderId="17" xfId="0" applyFont="1" applyBorder="1" applyAlignment="1" applyProtection="1">
      <alignment horizontal="left"/>
      <protection/>
    </xf>
    <xf numFmtId="0" fontId="0" fillId="0" borderId="16" xfId="0" applyFont="1" applyBorder="1" applyAlignment="1" applyProtection="1" quotePrefix="1">
      <alignment horizontal="centerContinuous"/>
      <protection/>
    </xf>
    <xf numFmtId="0" fontId="0" fillId="0" borderId="17" xfId="0" applyFont="1" applyBorder="1" applyAlignment="1" applyProtection="1" quotePrefix="1">
      <alignment horizontal="centerContinuous"/>
      <protection/>
    </xf>
    <xf numFmtId="38" fontId="9" fillId="0" borderId="17" xfId="42" applyNumberFormat="1" applyFont="1" applyBorder="1" applyAlignment="1" applyProtection="1">
      <alignment/>
      <protection locked="0"/>
    </xf>
    <xf numFmtId="0" fontId="0" fillId="0" borderId="16" xfId="0" applyNumberFormat="1" applyFont="1" applyBorder="1" applyAlignment="1" applyProtection="1" quotePrefix="1">
      <alignment horizontal="right"/>
      <protection/>
    </xf>
    <xf numFmtId="0" fontId="1" fillId="0" borderId="18" xfId="0" applyFont="1" applyBorder="1" applyAlignment="1" applyProtection="1">
      <alignment horizontal="left"/>
      <protection/>
    </xf>
    <xf numFmtId="0" fontId="0" fillId="0" borderId="14" xfId="0" applyFont="1" applyBorder="1" applyAlignment="1" applyProtection="1" quotePrefix="1">
      <alignment horizontal="centerContinuous"/>
      <protection/>
    </xf>
    <xf numFmtId="0" fontId="0" fillId="0" borderId="15" xfId="0" applyFont="1" applyBorder="1" applyAlignment="1" applyProtection="1" quotePrefix="1">
      <alignment horizontal="centerContinuous"/>
      <protection/>
    </xf>
    <xf numFmtId="0" fontId="0" fillId="0" borderId="16" xfId="0" applyNumberFormat="1" applyFont="1" applyBorder="1" applyAlignment="1" applyProtection="1">
      <alignment horizontal="right"/>
      <protection/>
    </xf>
    <xf numFmtId="0" fontId="0" fillId="0" borderId="16" xfId="0" applyNumberFormat="1" applyFont="1" applyBorder="1" applyAlignment="1" applyProtection="1" quotePrefix="1">
      <alignment horizontal="centerContinuous"/>
      <protection/>
    </xf>
    <xf numFmtId="0" fontId="0" fillId="0" borderId="17" xfId="0" applyNumberFormat="1" applyFont="1" applyBorder="1" applyAlignment="1" applyProtection="1" quotePrefix="1">
      <alignment horizontal="centerContinuous"/>
      <protection/>
    </xf>
    <xf numFmtId="38" fontId="0" fillId="0" borderId="0" xfId="0" applyNumberFormat="1" applyFont="1" applyBorder="1" applyAlignment="1" applyProtection="1">
      <alignment/>
      <protection locked="0"/>
    </xf>
    <xf numFmtId="0" fontId="0" fillId="0" borderId="0" xfId="0" applyFont="1" applyAlignment="1" applyProtection="1">
      <alignment horizontal="left"/>
      <protection/>
    </xf>
    <xf numFmtId="0" fontId="1" fillId="0" borderId="10" xfId="0" applyFont="1" applyBorder="1" applyAlignment="1" applyProtection="1">
      <alignment horizontal="left"/>
      <protection/>
    </xf>
    <xf numFmtId="0" fontId="0" fillId="0" borderId="10" xfId="0" applyFont="1" applyBorder="1" applyAlignment="1" applyProtection="1">
      <alignment horizontal="left"/>
      <protection/>
    </xf>
    <xf numFmtId="0" fontId="1" fillId="0" borderId="11" xfId="0" applyNumberFormat="1" applyFont="1" applyBorder="1" applyAlignment="1" applyProtection="1">
      <alignment horizontal="centerContinuous"/>
      <protection/>
    </xf>
    <xf numFmtId="0" fontId="0" fillId="0" borderId="12" xfId="0" applyNumberFormat="1" applyFont="1" applyBorder="1" applyAlignment="1" applyProtection="1" quotePrefix="1">
      <alignment horizontal="centerContinuous"/>
      <protection/>
    </xf>
    <xf numFmtId="38" fontId="0" fillId="0" borderId="11" xfId="42" applyNumberFormat="1" applyFont="1" applyBorder="1" applyAlignment="1" applyProtection="1">
      <alignment/>
      <protection/>
    </xf>
    <xf numFmtId="38" fontId="0" fillId="0" borderId="13" xfId="42" applyNumberFormat="1" applyFont="1" applyBorder="1" applyAlignment="1" applyProtection="1">
      <alignment/>
      <protection/>
    </xf>
    <xf numFmtId="38" fontId="0" fillId="0" borderId="19" xfId="42" applyNumberFormat="1" applyFont="1" applyBorder="1" applyAlignment="1" applyProtection="1">
      <alignment/>
      <protection/>
    </xf>
    <xf numFmtId="0" fontId="1" fillId="0" borderId="12" xfId="0" applyFont="1" applyBorder="1" applyAlignment="1" applyProtection="1">
      <alignment horizontal="left"/>
      <protection/>
    </xf>
    <xf numFmtId="0" fontId="0" fillId="0" borderId="12" xfId="0" applyFont="1" applyBorder="1" applyAlignment="1" applyProtection="1">
      <alignment horizontal="left"/>
      <protection/>
    </xf>
    <xf numFmtId="38" fontId="0" fillId="0" borderId="11" xfId="42" applyNumberFormat="1" applyFont="1" applyBorder="1" applyAlignment="1">
      <alignment/>
    </xf>
    <xf numFmtId="38" fontId="0" fillId="0" borderId="13" xfId="42" applyNumberFormat="1" applyFont="1" applyBorder="1" applyAlignment="1">
      <alignment/>
    </xf>
    <xf numFmtId="38" fontId="0" fillId="0" borderId="14" xfId="42" applyNumberFormat="1" applyFont="1" applyBorder="1" applyAlignment="1">
      <alignment/>
    </xf>
    <xf numFmtId="0" fontId="0" fillId="0" borderId="0" xfId="0" applyNumberFormat="1" applyFont="1" applyBorder="1" applyAlignment="1" applyProtection="1" quotePrefix="1">
      <alignment horizontal="centerContinuous"/>
      <protection/>
    </xf>
    <xf numFmtId="0" fontId="0" fillId="0" borderId="16" xfId="0" applyFont="1" applyBorder="1" applyAlignment="1">
      <alignment/>
    </xf>
    <xf numFmtId="0" fontId="0" fillId="0" borderId="11" xfId="0" applyNumberFormat="1" applyFont="1" applyBorder="1" applyAlignment="1" applyProtection="1" quotePrefix="1">
      <alignment horizontal="right"/>
      <protection/>
    </xf>
    <xf numFmtId="0" fontId="0" fillId="0" borderId="0" xfId="0" applyFont="1" applyFill="1" applyBorder="1" applyAlignment="1" applyProtection="1">
      <alignment horizontal="left"/>
      <protection/>
    </xf>
    <xf numFmtId="0" fontId="1" fillId="0" borderId="11" xfId="0" applyFont="1" applyBorder="1" applyAlignment="1" applyProtection="1">
      <alignment horizontal="centerContinuous"/>
      <protection/>
    </xf>
    <xf numFmtId="0" fontId="0" fillId="0" borderId="12" xfId="0" applyFont="1" applyBorder="1" applyAlignment="1" applyProtection="1" quotePrefix="1">
      <alignment horizontal="centerContinuous"/>
      <protection/>
    </xf>
    <xf numFmtId="0" fontId="0" fillId="0" borderId="16" xfId="0" applyFont="1" applyBorder="1" applyAlignment="1" applyProtection="1">
      <alignment horizontal="centerContinuous"/>
      <protection/>
    </xf>
    <xf numFmtId="0" fontId="0" fillId="0" borderId="17" xfId="0" applyFont="1" applyBorder="1" applyAlignment="1" applyProtection="1">
      <alignment horizontal="centerContinuous"/>
      <protection/>
    </xf>
    <xf numFmtId="0" fontId="0" fillId="0" borderId="12" xfId="0" applyFont="1" applyBorder="1" applyAlignment="1" applyProtection="1">
      <alignment horizontal="centerContinuous"/>
      <protection/>
    </xf>
    <xf numFmtId="43" fontId="0" fillId="0" borderId="20" xfId="0" applyNumberFormat="1" applyFont="1" applyBorder="1" applyAlignment="1" applyProtection="1" quotePrefix="1">
      <alignment horizontal="centerContinuous"/>
      <protection/>
    </xf>
    <xf numFmtId="43" fontId="0" fillId="0" borderId="21" xfId="0" applyNumberFormat="1" applyFont="1" applyBorder="1" applyAlignment="1" applyProtection="1" quotePrefix="1">
      <alignment horizontal="centerContinuous"/>
      <protection/>
    </xf>
    <xf numFmtId="38" fontId="0" fillId="0" borderId="13" xfId="0" applyNumberFormat="1" applyFont="1" applyBorder="1" applyAlignment="1" applyProtection="1" quotePrefix="1">
      <alignment/>
      <protection/>
    </xf>
    <xf numFmtId="0" fontId="0" fillId="0" borderId="22" xfId="0" applyFont="1" applyBorder="1" applyAlignment="1" applyProtection="1">
      <alignment horizontal="left"/>
      <protection/>
    </xf>
    <xf numFmtId="0" fontId="0" fillId="0" borderId="21" xfId="0" applyFont="1" applyBorder="1" applyAlignment="1" applyProtection="1">
      <alignment horizontal="left"/>
      <protection/>
    </xf>
    <xf numFmtId="10" fontId="0" fillId="0" borderId="20" xfId="0" applyNumberFormat="1" applyFont="1" applyBorder="1" applyAlignment="1" applyProtection="1">
      <alignment horizontal="centerContinuous"/>
      <protection locked="0"/>
    </xf>
    <xf numFmtId="10" fontId="0" fillId="0" borderId="21" xfId="0" applyNumberFormat="1" applyFont="1" applyBorder="1" applyAlignment="1" applyProtection="1" quotePrefix="1">
      <alignment horizontal="centerContinuous"/>
      <protection/>
    </xf>
    <xf numFmtId="38" fontId="0" fillId="0" borderId="23" xfId="0" applyNumberFormat="1" applyFont="1" applyBorder="1" applyAlignment="1" applyProtection="1" quotePrefix="1">
      <alignment/>
      <protection/>
    </xf>
    <xf numFmtId="0" fontId="1" fillId="0" borderId="12" xfId="0" applyFont="1" applyBorder="1" applyAlignment="1" applyProtection="1">
      <alignment horizontal="centerContinuous"/>
      <protection/>
    </xf>
    <xf numFmtId="0" fontId="0" fillId="0" borderId="24" xfId="0" applyBorder="1" applyAlignment="1">
      <alignment/>
    </xf>
    <xf numFmtId="0" fontId="0" fillId="0" borderId="0" xfId="0" applyBorder="1" applyAlignment="1">
      <alignment/>
    </xf>
    <xf numFmtId="0" fontId="1" fillId="0" borderId="0" xfId="0" applyFont="1" applyBorder="1" applyAlignment="1">
      <alignment/>
    </xf>
    <xf numFmtId="0" fontId="0" fillId="0" borderId="10" xfId="0" applyBorder="1" applyAlignment="1">
      <alignment/>
    </xf>
    <xf numFmtId="0" fontId="0" fillId="0" borderId="0" xfId="0" applyBorder="1" applyAlignment="1">
      <alignment horizontal="right"/>
    </xf>
    <xf numFmtId="0" fontId="1" fillId="0" borderId="0" xfId="0" applyFont="1" applyBorder="1" applyAlignment="1">
      <alignment horizontal="left"/>
    </xf>
    <xf numFmtId="0" fontId="0" fillId="0" borderId="25" xfId="0" applyBorder="1" applyAlignment="1">
      <alignment/>
    </xf>
    <xf numFmtId="0" fontId="0" fillId="0" borderId="24" xfId="0" applyFont="1" applyBorder="1" applyAlignment="1">
      <alignment/>
    </xf>
    <xf numFmtId="0" fontId="1" fillId="0" borderId="0" xfId="0" applyFont="1" applyBorder="1" applyAlignment="1" applyProtection="1">
      <alignment horizontal="right"/>
      <protection/>
    </xf>
    <xf numFmtId="167" fontId="9" fillId="0" borderId="10" xfId="0" applyNumberFormat="1" applyFont="1" applyBorder="1" applyAlignment="1" applyProtection="1">
      <alignment horizontal="center"/>
      <protection/>
    </xf>
    <xf numFmtId="0" fontId="0" fillId="0" borderId="0" xfId="0" applyFont="1" applyBorder="1" applyAlignment="1" applyProtection="1">
      <alignment horizontal="center"/>
      <protection/>
    </xf>
    <xf numFmtId="0" fontId="9" fillId="0" borderId="0" xfId="0" applyFont="1" applyBorder="1" applyAlignment="1" applyProtection="1">
      <alignment horizontal="left"/>
      <protection/>
    </xf>
    <xf numFmtId="0" fontId="0" fillId="0" borderId="11" xfId="0" applyFont="1" applyBorder="1" applyAlignment="1" applyProtection="1">
      <alignment/>
      <protection/>
    </xf>
    <xf numFmtId="0" fontId="0" fillId="0" borderId="16" xfId="0" applyFont="1" applyBorder="1" applyAlignment="1" applyProtection="1">
      <alignment/>
      <protection/>
    </xf>
    <xf numFmtId="0" fontId="1" fillId="0" borderId="0" xfId="0" applyFont="1" applyBorder="1" applyAlignment="1" applyProtection="1">
      <alignment/>
      <protection/>
    </xf>
    <xf numFmtId="0" fontId="1" fillId="0" borderId="17" xfId="0" applyFont="1" applyBorder="1" applyAlignment="1" applyProtection="1">
      <alignment/>
      <protection/>
    </xf>
    <xf numFmtId="0" fontId="0" fillId="0" borderId="14" xfId="0" applyFont="1" applyBorder="1" applyAlignment="1" applyProtection="1">
      <alignment horizontal="centerContinuous"/>
      <protection/>
    </xf>
    <xf numFmtId="0" fontId="0" fillId="0" borderId="15" xfId="0" applyFont="1" applyBorder="1" applyAlignment="1" applyProtection="1">
      <alignment horizontal="centerContinuous"/>
      <protection/>
    </xf>
    <xf numFmtId="165" fontId="0" fillId="0" borderId="17" xfId="0" applyNumberFormat="1" applyFont="1" applyBorder="1" applyAlignment="1" applyProtection="1" quotePrefix="1">
      <alignment horizontal="fill"/>
      <protection/>
    </xf>
    <xf numFmtId="165" fontId="0" fillId="0" borderId="26" xfId="0" applyNumberFormat="1" applyFont="1" applyBorder="1" applyAlignment="1" applyProtection="1" quotePrefix="1">
      <alignment horizontal="fill"/>
      <protection/>
    </xf>
    <xf numFmtId="165" fontId="0" fillId="0" borderId="26" xfId="0" applyNumberFormat="1" applyFont="1" applyBorder="1" applyAlignment="1" applyProtection="1" quotePrefix="1">
      <alignment horizontal="left"/>
      <protection/>
    </xf>
    <xf numFmtId="165" fontId="0" fillId="0" borderId="17" xfId="0" applyNumberFormat="1" applyFont="1" applyBorder="1" applyAlignment="1" applyProtection="1">
      <alignment/>
      <protection/>
    </xf>
    <xf numFmtId="38" fontId="0" fillId="0" borderId="17" xfId="42" applyNumberFormat="1" applyFont="1" applyBorder="1" applyAlignment="1" applyProtection="1">
      <alignment/>
      <protection/>
    </xf>
    <xf numFmtId="0" fontId="0" fillId="0" borderId="11" xfId="0" applyFont="1" applyBorder="1" applyAlignment="1" applyProtection="1">
      <alignment horizontal="centerContinuous"/>
      <protection/>
    </xf>
    <xf numFmtId="38" fontId="0" fillId="0" borderId="12" xfId="42" applyNumberFormat="1" applyFont="1" applyBorder="1" applyAlignment="1" applyProtection="1">
      <alignment/>
      <protection/>
    </xf>
    <xf numFmtId="0" fontId="3" fillId="0" borderId="12" xfId="0" applyFont="1" applyBorder="1" applyAlignment="1" applyProtection="1">
      <alignment horizontal="left"/>
      <protection/>
    </xf>
    <xf numFmtId="0" fontId="2" fillId="0" borderId="12" xfId="0" applyFont="1" applyBorder="1" applyAlignment="1" applyProtection="1">
      <alignment horizontal="centerContinuous"/>
      <protection/>
    </xf>
    <xf numFmtId="38" fontId="1" fillId="0" borderId="12" xfId="42" applyNumberFormat="1" applyFont="1" applyBorder="1" applyAlignment="1" applyProtection="1">
      <alignment/>
      <protection/>
    </xf>
    <xf numFmtId="0" fontId="0" fillId="0" borderId="14" xfId="0" applyFont="1" applyBorder="1" applyAlignment="1">
      <alignment/>
    </xf>
    <xf numFmtId="40" fontId="0" fillId="0" borderId="26" xfId="0" applyNumberFormat="1" applyFont="1" applyBorder="1" applyAlignment="1" applyProtection="1" quotePrefix="1">
      <alignment horizontal="center"/>
      <protection/>
    </xf>
    <xf numFmtId="40" fontId="0" fillId="0" borderId="17" xfId="0" applyNumberFormat="1" applyFont="1" applyBorder="1" applyAlignment="1" applyProtection="1">
      <alignment/>
      <protection/>
    </xf>
    <xf numFmtId="0" fontId="1" fillId="0" borderId="17" xfId="0" applyFont="1" applyBorder="1" applyAlignment="1" applyProtection="1">
      <alignment horizontal="left"/>
      <protection/>
    </xf>
    <xf numFmtId="0" fontId="3" fillId="0" borderId="10" xfId="0" applyFont="1" applyBorder="1" applyAlignment="1" applyProtection="1">
      <alignment horizontal="left"/>
      <protection/>
    </xf>
    <xf numFmtId="38" fontId="0" fillId="0" borderId="17" xfId="0" applyNumberFormat="1" applyFont="1" applyBorder="1" applyAlignment="1" applyProtection="1">
      <alignment/>
      <protection/>
    </xf>
    <xf numFmtId="0" fontId="2" fillId="0" borderId="12" xfId="0" applyFont="1" applyBorder="1" applyAlignment="1" applyProtection="1" quotePrefix="1">
      <alignment horizontal="centerContinuous"/>
      <protection/>
    </xf>
    <xf numFmtId="0" fontId="0" fillId="0" borderId="0" xfId="0" applyFill="1" applyBorder="1" applyAlignment="1">
      <alignment/>
    </xf>
    <xf numFmtId="0" fontId="12" fillId="0" borderId="0" xfId="0" applyFont="1" applyBorder="1" applyAlignment="1" applyProtection="1">
      <alignment horizontal="left"/>
      <protection/>
    </xf>
    <xf numFmtId="0" fontId="2" fillId="0" borderId="16" xfId="0" applyFont="1" applyBorder="1" applyAlignment="1" applyProtection="1">
      <alignment/>
      <protection/>
    </xf>
    <xf numFmtId="0" fontId="2" fillId="0" borderId="10" xfId="0" applyFont="1" applyBorder="1" applyAlignment="1" applyProtection="1">
      <alignment/>
      <protection/>
    </xf>
    <xf numFmtId="38" fontId="1" fillId="0" borderId="12" xfId="0" applyNumberFormat="1" applyFont="1" applyBorder="1" applyAlignment="1" applyProtection="1">
      <alignment horizontal="right"/>
      <protection/>
    </xf>
    <xf numFmtId="38" fontId="1" fillId="0" borderId="12" xfId="0" applyNumberFormat="1" applyFont="1" applyBorder="1" applyAlignment="1" applyProtection="1">
      <alignment/>
      <protection/>
    </xf>
    <xf numFmtId="0" fontId="1" fillId="0" borderId="18" xfId="0" applyFont="1" applyBorder="1" applyAlignment="1" applyProtection="1">
      <alignment horizontal="left" vertical="center"/>
      <protection/>
    </xf>
    <xf numFmtId="38" fontId="0" fillId="0" borderId="15" xfId="42" applyNumberFormat="1" applyFont="1" applyBorder="1" applyAlignment="1" applyProtection="1">
      <alignment horizontal="right"/>
      <protection/>
    </xf>
    <xf numFmtId="38" fontId="0" fillId="0" borderId="15" xfId="0" applyNumberFormat="1" applyFont="1" applyBorder="1" applyAlignment="1" applyProtection="1">
      <alignment/>
      <protection/>
    </xf>
    <xf numFmtId="38" fontId="0" fillId="0" borderId="17" xfId="42" applyNumberFormat="1" applyFont="1" applyBorder="1" applyAlignment="1" applyProtection="1">
      <alignment horizontal="right"/>
      <protection/>
    </xf>
    <xf numFmtId="0" fontId="0" fillId="0" borderId="27" xfId="0" applyFont="1" applyBorder="1" applyAlignment="1" applyProtection="1">
      <alignment horizontal="left"/>
      <protection locked="0"/>
    </xf>
    <xf numFmtId="0" fontId="0" fillId="0" borderId="28" xfId="0" applyFont="1" applyBorder="1" applyAlignment="1" applyProtection="1">
      <alignment horizontal="left"/>
      <protection locked="0"/>
    </xf>
    <xf numFmtId="0" fontId="0" fillId="0" borderId="16" xfId="0" applyFont="1" applyBorder="1" applyAlignment="1" applyProtection="1">
      <alignment horizontal="centerContinuous"/>
      <protection locked="0"/>
    </xf>
    <xf numFmtId="0" fontId="0" fillId="0" borderId="17" xfId="0" applyFont="1" applyBorder="1" applyAlignment="1" applyProtection="1" quotePrefix="1">
      <alignment horizontal="centerContinuous"/>
      <protection locked="0"/>
    </xf>
    <xf numFmtId="0" fontId="1" fillId="0" borderId="0" xfId="0" applyFont="1" applyBorder="1" applyAlignment="1" applyProtection="1">
      <alignment horizontal="left" vertical="center"/>
      <protection/>
    </xf>
    <xf numFmtId="0" fontId="0" fillId="0" borderId="0" xfId="0" applyFont="1" applyBorder="1" applyAlignment="1" applyProtection="1" quotePrefix="1">
      <alignment horizontal="centerContinuous"/>
      <protection/>
    </xf>
    <xf numFmtId="0" fontId="2" fillId="0" borderId="17" xfId="0" applyFont="1" applyBorder="1" applyAlignment="1" applyProtection="1">
      <alignment horizontal="left"/>
      <protection/>
    </xf>
    <xf numFmtId="0" fontId="0" fillId="0" borderId="0" xfId="0" applyFont="1" applyBorder="1" applyAlignment="1" applyProtection="1">
      <alignment horizontal="centerContinuous"/>
      <protection/>
    </xf>
    <xf numFmtId="0" fontId="2" fillId="0" borderId="27" xfId="0" applyFont="1" applyBorder="1" applyAlignment="1" applyProtection="1">
      <alignment horizontal="left"/>
      <protection locked="0"/>
    </xf>
    <xf numFmtId="0" fontId="2" fillId="0" borderId="28" xfId="0" applyFont="1" applyBorder="1" applyAlignment="1" applyProtection="1">
      <alignment horizontal="left"/>
      <protection locked="0"/>
    </xf>
    <xf numFmtId="0" fontId="3" fillId="0" borderId="10" xfId="0" applyFont="1" applyBorder="1" applyAlignment="1" applyProtection="1">
      <alignment/>
      <protection/>
    </xf>
    <xf numFmtId="0" fontId="1" fillId="0" borderId="22" xfId="0" applyFont="1" applyBorder="1" applyAlignment="1" applyProtection="1">
      <alignment horizontal="left"/>
      <protection/>
    </xf>
    <xf numFmtId="0" fontId="1" fillId="0" borderId="21" xfId="0" applyFont="1" applyBorder="1" applyAlignment="1" applyProtection="1">
      <alignment horizontal="left"/>
      <protection/>
    </xf>
    <xf numFmtId="0" fontId="0" fillId="0" borderId="17" xfId="0" applyFont="1" applyBorder="1" applyAlignment="1" applyProtection="1" quotePrefix="1">
      <alignment horizontal="fill"/>
      <protection/>
    </xf>
    <xf numFmtId="38" fontId="0" fillId="0" borderId="12" xfId="0" applyNumberFormat="1" applyBorder="1" applyAlignment="1">
      <alignment/>
    </xf>
    <xf numFmtId="0" fontId="10" fillId="0" borderId="0" xfId="0" applyFont="1" applyBorder="1" applyAlignment="1">
      <alignment/>
    </xf>
    <xf numFmtId="0" fontId="1" fillId="0" borderId="21" xfId="0" applyFont="1" applyBorder="1" applyAlignment="1">
      <alignment horizontal="centerContinuous" vertical="center"/>
    </xf>
    <xf numFmtId="0" fontId="0" fillId="0" borderId="16" xfId="0" applyBorder="1" applyAlignment="1">
      <alignment/>
    </xf>
    <xf numFmtId="0" fontId="1" fillId="0" borderId="20" xfId="0" applyFont="1" applyBorder="1" applyAlignment="1">
      <alignment horizontal="centerContinuous" vertical="center"/>
    </xf>
    <xf numFmtId="0" fontId="0" fillId="0" borderId="19" xfId="0" applyBorder="1" applyAlignment="1">
      <alignment horizontal="center"/>
    </xf>
    <xf numFmtId="0" fontId="0" fillId="0" borderId="13" xfId="0" applyBorder="1" applyAlignment="1">
      <alignment horizontal="center"/>
    </xf>
    <xf numFmtId="0" fontId="0" fillId="0" borderId="14" xfId="0" applyBorder="1" applyAlignment="1">
      <alignment/>
    </xf>
    <xf numFmtId="40" fontId="0" fillId="0" borderId="19" xfId="0" applyNumberFormat="1" applyBorder="1" applyAlignment="1">
      <alignment/>
    </xf>
    <xf numFmtId="0" fontId="0" fillId="33" borderId="19" xfId="0" applyFill="1" applyBorder="1" applyAlignment="1">
      <alignment/>
    </xf>
    <xf numFmtId="38" fontId="10" fillId="0" borderId="13" xfId="0" applyNumberFormat="1" applyFont="1" applyBorder="1" applyAlignment="1">
      <alignment/>
    </xf>
    <xf numFmtId="38" fontId="10" fillId="0" borderId="26" xfId="0" applyNumberFormat="1" applyFont="1" applyBorder="1" applyAlignment="1">
      <alignment/>
    </xf>
    <xf numFmtId="38" fontId="0" fillId="33" borderId="26" xfId="0" applyNumberFormat="1" applyFill="1" applyBorder="1" applyAlignment="1">
      <alignment/>
    </xf>
    <xf numFmtId="0" fontId="1" fillId="0" borderId="10" xfId="0" applyFont="1" applyBorder="1" applyAlignment="1">
      <alignment/>
    </xf>
    <xf numFmtId="0" fontId="1" fillId="0" borderId="11" xfId="0" applyFont="1" applyBorder="1" applyAlignment="1">
      <alignment horizontal="centerContinuous"/>
    </xf>
    <xf numFmtId="38" fontId="0" fillId="0" borderId="13" xfId="0" applyNumberFormat="1" applyBorder="1" applyAlignment="1">
      <alignment/>
    </xf>
    <xf numFmtId="40" fontId="0" fillId="0" borderId="13" xfId="0" applyNumberFormat="1" applyBorder="1" applyAlignment="1">
      <alignment/>
    </xf>
    <xf numFmtId="38" fontId="0" fillId="33" borderId="13" xfId="0" applyNumberFormat="1" applyFill="1" applyBorder="1" applyAlignment="1">
      <alignment/>
    </xf>
    <xf numFmtId="38" fontId="0" fillId="33" borderId="19" xfId="0" applyNumberFormat="1" applyFill="1" applyBorder="1" applyAlignment="1">
      <alignment/>
    </xf>
    <xf numFmtId="0" fontId="1" fillId="0" borderId="16" xfId="0" applyFont="1" applyBorder="1" applyAlignment="1">
      <alignment horizontal="centerContinuous"/>
    </xf>
    <xf numFmtId="0" fontId="1" fillId="0" borderId="18" xfId="0" applyFont="1" applyBorder="1" applyAlignment="1">
      <alignment/>
    </xf>
    <xf numFmtId="0" fontId="1" fillId="0" borderId="10" xfId="0" applyFont="1" applyFill="1" applyBorder="1" applyAlignment="1">
      <alignment/>
    </xf>
    <xf numFmtId="0" fontId="1" fillId="0" borderId="18" xfId="0" applyFont="1" applyFill="1" applyBorder="1" applyAlignment="1">
      <alignment/>
    </xf>
    <xf numFmtId="0" fontId="1" fillId="0" borderId="12" xfId="0" applyFont="1" applyBorder="1" applyAlignment="1">
      <alignment/>
    </xf>
    <xf numFmtId="0" fontId="0" fillId="0" borderId="23" xfId="0" applyBorder="1" applyAlignment="1">
      <alignment/>
    </xf>
    <xf numFmtId="38" fontId="0" fillId="0" borderId="23" xfId="0" applyNumberFormat="1" applyBorder="1" applyAlignment="1">
      <alignment/>
    </xf>
    <xf numFmtId="38" fontId="10" fillId="0" borderId="23" xfId="0" applyNumberFormat="1" applyFont="1" applyBorder="1" applyAlignment="1">
      <alignment/>
    </xf>
    <xf numFmtId="38" fontId="0" fillId="33" borderId="23" xfId="0" applyNumberFormat="1" applyFill="1" applyBorder="1" applyAlignment="1">
      <alignment/>
    </xf>
    <xf numFmtId="38" fontId="1" fillId="33" borderId="19" xfId="0" applyNumberFormat="1" applyFont="1" applyFill="1" applyBorder="1" applyAlignment="1">
      <alignment/>
    </xf>
    <xf numFmtId="0" fontId="0" fillId="0" borderId="0" xfId="0" applyBorder="1" applyAlignment="1">
      <alignment horizontal="center"/>
    </xf>
    <xf numFmtId="0" fontId="10" fillId="0" borderId="0" xfId="0" applyFont="1" applyBorder="1" applyAlignment="1" quotePrefix="1">
      <alignment horizontal="left"/>
    </xf>
    <xf numFmtId="0" fontId="0" fillId="0" borderId="0" xfId="0" applyBorder="1" applyAlignment="1">
      <alignment vertical="top"/>
    </xf>
    <xf numFmtId="14" fontId="10" fillId="0" borderId="0" xfId="0" applyNumberFormat="1" applyFont="1" applyBorder="1" applyAlignment="1" quotePrefix="1">
      <alignment horizontal="left"/>
    </xf>
    <xf numFmtId="0" fontId="0" fillId="0" borderId="13" xfId="0" applyBorder="1" applyAlignment="1">
      <alignment/>
    </xf>
    <xf numFmtId="0" fontId="1" fillId="0" borderId="22" xfId="0" applyFont="1" applyBorder="1" applyAlignment="1">
      <alignment horizontal="centerContinuous" vertical="center"/>
    </xf>
    <xf numFmtId="0" fontId="0" fillId="0" borderId="26" xfId="0" applyBorder="1" applyAlignment="1">
      <alignment horizontal="center"/>
    </xf>
    <xf numFmtId="49" fontId="0" fillId="0" borderId="15" xfId="0" applyNumberFormat="1" applyBorder="1" applyAlignment="1">
      <alignment horizontal="center"/>
    </xf>
    <xf numFmtId="0" fontId="0" fillId="0" borderId="14" xfId="0" applyBorder="1" applyAlignment="1">
      <alignment horizontal="center"/>
    </xf>
    <xf numFmtId="49" fontId="0" fillId="0" borderId="29" xfId="0" applyNumberFormat="1" applyBorder="1" applyAlignment="1">
      <alignment horizontal="center"/>
    </xf>
    <xf numFmtId="0" fontId="0" fillId="0" borderId="11" xfId="0" applyBorder="1" applyAlignment="1">
      <alignment horizontal="center"/>
    </xf>
    <xf numFmtId="0" fontId="0" fillId="0" borderId="30" xfId="0" applyBorder="1" applyAlignment="1">
      <alignment horizontal="center"/>
    </xf>
    <xf numFmtId="0" fontId="0" fillId="0" borderId="19" xfId="0" applyBorder="1" applyAlignment="1">
      <alignment/>
    </xf>
    <xf numFmtId="0" fontId="0" fillId="33" borderId="31" xfId="0" applyFill="1" applyBorder="1" applyAlignment="1">
      <alignment/>
    </xf>
    <xf numFmtId="10" fontId="10" fillId="0" borderId="13" xfId="0" applyNumberFormat="1" applyFont="1" applyBorder="1" applyAlignment="1">
      <alignment horizontal="center"/>
    </xf>
    <xf numFmtId="10" fontId="0" fillId="33" borderId="32" xfId="59" applyNumberFormat="1" applyFill="1" applyBorder="1" applyAlignment="1" applyProtection="1">
      <alignment horizontal="center"/>
      <protection locked="0"/>
    </xf>
    <xf numFmtId="38" fontId="0" fillId="33" borderId="13" xfId="0" applyNumberFormat="1" applyFill="1" applyBorder="1" applyAlignment="1" applyProtection="1">
      <alignment/>
      <protection/>
    </xf>
    <xf numFmtId="10" fontId="0" fillId="0" borderId="26" xfId="0" applyNumberFormat="1" applyBorder="1" applyAlignment="1">
      <alignment horizontal="center"/>
    </xf>
    <xf numFmtId="38" fontId="10" fillId="0" borderId="16" xfId="0" applyNumberFormat="1" applyFont="1" applyBorder="1" applyAlignment="1">
      <alignment/>
    </xf>
    <xf numFmtId="10" fontId="0" fillId="33" borderId="33" xfId="59" applyNumberFormat="1" applyFill="1" applyBorder="1" applyAlignment="1" applyProtection="1">
      <alignment horizontal="center"/>
      <protection locked="0"/>
    </xf>
    <xf numFmtId="38" fontId="0" fillId="33" borderId="26" xfId="0" applyNumberFormat="1" applyFill="1" applyBorder="1" applyAlignment="1" applyProtection="1">
      <alignment/>
      <protection/>
    </xf>
    <xf numFmtId="10" fontId="0" fillId="33" borderId="29" xfId="59" applyNumberFormat="1" applyFill="1" applyBorder="1" applyAlignment="1" applyProtection="1">
      <alignment horizontal="center"/>
      <protection locked="0"/>
    </xf>
    <xf numFmtId="0" fontId="1" fillId="0" borderId="13" xfId="0" applyFont="1" applyBorder="1" applyAlignment="1">
      <alignment horizontal="center"/>
    </xf>
    <xf numFmtId="10" fontId="0" fillId="0" borderId="13" xfId="0" applyNumberFormat="1" applyBorder="1" applyAlignment="1">
      <alignment horizontal="center"/>
    </xf>
    <xf numFmtId="0" fontId="1" fillId="0" borderId="0" xfId="0" applyFont="1" applyFill="1" applyBorder="1" applyAlignment="1">
      <alignment/>
    </xf>
    <xf numFmtId="38" fontId="0" fillId="0" borderId="26" xfId="0" applyNumberFormat="1" applyBorder="1" applyAlignment="1">
      <alignment/>
    </xf>
    <xf numFmtId="0" fontId="1" fillId="0" borderId="11" xfId="0" applyFont="1" applyBorder="1" applyAlignment="1">
      <alignment horizontal="center"/>
    </xf>
    <xf numFmtId="0" fontId="0" fillId="0" borderId="26" xfId="0" applyFill="1" applyBorder="1" applyAlignment="1">
      <alignment horizontal="center"/>
    </xf>
    <xf numFmtId="0" fontId="0" fillId="0" borderId="10" xfId="0" applyFill="1" applyBorder="1" applyAlignment="1">
      <alignment/>
    </xf>
    <xf numFmtId="0" fontId="0" fillId="0" borderId="23" xfId="0" applyBorder="1" applyAlignment="1">
      <alignment horizontal="center"/>
    </xf>
    <xf numFmtId="10" fontId="0" fillId="0" borderId="23" xfId="0" applyNumberFormat="1" applyBorder="1" applyAlignment="1">
      <alignment horizontal="center"/>
    </xf>
    <xf numFmtId="10" fontId="0" fillId="33" borderId="34" xfId="59" applyNumberFormat="1" applyFill="1" applyBorder="1" applyAlignment="1" applyProtection="1">
      <alignment horizontal="center"/>
      <protection locked="0"/>
    </xf>
    <xf numFmtId="10" fontId="10" fillId="0" borderId="23" xfId="0" applyNumberFormat="1" applyFont="1" applyBorder="1" applyAlignment="1">
      <alignment horizontal="center"/>
    </xf>
    <xf numFmtId="38" fontId="10" fillId="0" borderId="35" xfId="0" applyNumberFormat="1" applyFont="1" applyBorder="1" applyAlignment="1">
      <alignment/>
    </xf>
    <xf numFmtId="0" fontId="0" fillId="0" borderId="22" xfId="0" applyNumberFormat="1" applyFont="1" applyBorder="1" applyAlignment="1" applyProtection="1">
      <alignment horizontal="center"/>
      <protection locked="0"/>
    </xf>
    <xf numFmtId="38" fontId="0" fillId="33" borderId="23" xfId="0" applyNumberFormat="1" applyFill="1" applyBorder="1" applyAlignment="1" applyProtection="1">
      <alignment/>
      <protection/>
    </xf>
    <xf numFmtId="0" fontId="1" fillId="0" borderId="26" xfId="0" applyFont="1" applyBorder="1" applyAlignment="1">
      <alignment horizontal="center"/>
    </xf>
    <xf numFmtId="38" fontId="1" fillId="0" borderId="26" xfId="0" applyNumberFormat="1" applyFont="1" applyBorder="1" applyAlignment="1">
      <alignment/>
    </xf>
    <xf numFmtId="10" fontId="1" fillId="33" borderId="33" xfId="59" applyNumberFormat="1" applyFont="1" applyFill="1" applyBorder="1" applyAlignment="1">
      <alignment horizontal="center"/>
    </xf>
    <xf numFmtId="38" fontId="1" fillId="33" borderId="26" xfId="0" applyNumberFormat="1" applyFont="1" applyFill="1" applyBorder="1" applyAlignment="1">
      <alignment/>
    </xf>
    <xf numFmtId="0" fontId="0" fillId="33" borderId="32" xfId="0" applyFill="1" applyBorder="1" applyAlignment="1">
      <alignment/>
    </xf>
    <xf numFmtId="165" fontId="0" fillId="33" borderId="13" xfId="0" applyNumberFormat="1" applyFill="1" applyBorder="1" applyAlignment="1">
      <alignment/>
    </xf>
    <xf numFmtId="0" fontId="0" fillId="0" borderId="10" xfId="0" applyBorder="1" applyAlignment="1">
      <alignment horizontal="right"/>
    </xf>
    <xf numFmtId="0" fontId="0" fillId="0" borderId="31" xfId="0" applyBorder="1" applyAlignment="1">
      <alignment horizontal="center"/>
    </xf>
    <xf numFmtId="38" fontId="10" fillId="0" borderId="0" xfId="0" applyNumberFormat="1" applyFont="1" applyBorder="1" applyAlignment="1">
      <alignment/>
    </xf>
    <xf numFmtId="38" fontId="0" fillId="0" borderId="17" xfId="0" applyNumberFormat="1" applyBorder="1" applyAlignment="1">
      <alignment/>
    </xf>
    <xf numFmtId="38" fontId="0" fillId="33" borderId="16" xfId="0" applyNumberFormat="1" applyFill="1" applyBorder="1" applyAlignment="1" applyProtection="1">
      <alignment/>
      <protection/>
    </xf>
    <xf numFmtId="38" fontId="1" fillId="0" borderId="32" xfId="0" applyNumberFormat="1" applyFont="1" applyBorder="1" applyAlignment="1">
      <alignment/>
    </xf>
    <xf numFmtId="0" fontId="3" fillId="0" borderId="10" xfId="0" applyFont="1" applyFill="1" applyBorder="1" applyAlignment="1">
      <alignment/>
    </xf>
    <xf numFmtId="0" fontId="1" fillId="0" borderId="11" xfId="0" applyFont="1" applyBorder="1" applyAlignment="1" applyProtection="1">
      <alignment horizontal="center"/>
      <protection/>
    </xf>
    <xf numFmtId="38" fontId="0" fillId="33" borderId="16" xfId="0" applyNumberFormat="1" applyFill="1" applyBorder="1" applyAlignment="1">
      <alignment/>
    </xf>
    <xf numFmtId="38" fontId="0" fillId="0" borderId="0" xfId="0" applyNumberFormat="1" applyBorder="1" applyAlignment="1">
      <alignment/>
    </xf>
    <xf numFmtId="0" fontId="3" fillId="0" borderId="10" xfId="0" applyFont="1" applyBorder="1" applyAlignment="1">
      <alignment/>
    </xf>
    <xf numFmtId="38" fontId="1" fillId="0" borderId="34" xfId="0" applyNumberFormat="1" applyFont="1" applyBorder="1" applyAlignment="1" applyProtection="1">
      <alignment/>
      <protection/>
    </xf>
    <xf numFmtId="0" fontId="1" fillId="0" borderId="22" xfId="0" applyFont="1" applyBorder="1" applyAlignment="1">
      <alignment/>
    </xf>
    <xf numFmtId="0" fontId="1" fillId="0" borderId="20" xfId="0" applyFont="1" applyBorder="1" applyAlignment="1">
      <alignment horizontal="center"/>
    </xf>
    <xf numFmtId="38" fontId="0" fillId="0" borderId="33" xfId="0" applyNumberFormat="1" applyFont="1" applyBorder="1" applyAlignment="1">
      <alignment/>
    </xf>
    <xf numFmtId="38" fontId="0" fillId="33" borderId="36" xfId="0" applyNumberFormat="1" applyFont="1" applyFill="1" applyBorder="1" applyAlignment="1" applyProtection="1">
      <alignment/>
      <protection/>
    </xf>
    <xf numFmtId="38" fontId="0" fillId="33" borderId="16" xfId="0" applyNumberFormat="1" applyFont="1" applyFill="1" applyBorder="1" applyAlignment="1" applyProtection="1">
      <alignment/>
      <protection locked="0"/>
    </xf>
    <xf numFmtId="38" fontId="0" fillId="33" borderId="36" xfId="0" applyNumberFormat="1" applyFont="1" applyFill="1" applyBorder="1" applyAlignment="1" applyProtection="1">
      <alignment/>
      <protection locked="0"/>
    </xf>
    <xf numFmtId="0" fontId="3" fillId="0" borderId="12" xfId="0" applyFont="1" applyBorder="1" applyAlignment="1" applyProtection="1">
      <alignment/>
      <protection/>
    </xf>
    <xf numFmtId="0" fontId="0" fillId="0" borderId="10" xfId="0" applyBorder="1" applyAlignment="1">
      <alignment horizontal="center"/>
    </xf>
    <xf numFmtId="0" fontId="0" fillId="0" borderId="0" xfId="0" applyBorder="1" applyAlignment="1" applyProtection="1">
      <alignment horizontal="center"/>
      <protection/>
    </xf>
    <xf numFmtId="0" fontId="0" fillId="0" borderId="0" xfId="0" applyBorder="1" applyAlignment="1" applyProtection="1">
      <alignment/>
      <protection/>
    </xf>
    <xf numFmtId="167" fontId="9" fillId="0" borderId="0" xfId="0" applyNumberFormat="1" applyFont="1" applyBorder="1" applyAlignment="1" applyProtection="1">
      <alignment horizontal="center"/>
      <protection locked="0"/>
    </xf>
    <xf numFmtId="0" fontId="7" fillId="0" borderId="0" xfId="0" applyFont="1" applyAlignment="1">
      <alignment/>
    </xf>
    <xf numFmtId="0" fontId="0" fillId="0" borderId="0" xfId="0" applyBorder="1" applyAlignment="1">
      <alignment horizontal="left" indent="1"/>
    </xf>
    <xf numFmtId="38" fontId="1" fillId="0" borderId="37" xfId="0" applyNumberFormat="1" applyFont="1" applyFill="1" applyBorder="1" applyAlignment="1">
      <alignment/>
    </xf>
    <xf numFmtId="38" fontId="0" fillId="0" borderId="36" xfId="0" applyNumberFormat="1" applyFont="1" applyFill="1" applyBorder="1" applyAlignment="1" applyProtection="1">
      <alignment/>
      <protection locked="0"/>
    </xf>
    <xf numFmtId="38" fontId="0" fillId="0" borderId="16" xfId="0" applyNumberFormat="1" applyFill="1" applyBorder="1" applyAlignment="1" applyProtection="1">
      <alignment/>
      <protection/>
    </xf>
    <xf numFmtId="38" fontId="1" fillId="0" borderId="10" xfId="0" applyNumberFormat="1" applyFont="1" applyFill="1" applyBorder="1" applyAlignment="1" applyProtection="1">
      <alignment/>
      <protection/>
    </xf>
    <xf numFmtId="38" fontId="0" fillId="0" borderId="0" xfId="0" applyNumberFormat="1" applyFill="1" applyBorder="1" applyAlignment="1" applyProtection="1">
      <alignment/>
      <protection/>
    </xf>
    <xf numFmtId="0" fontId="1" fillId="0" borderId="32" xfId="0" applyFont="1" applyBorder="1" applyAlignment="1">
      <alignment horizontal="center"/>
    </xf>
    <xf numFmtId="0" fontId="1" fillId="0" borderId="37" xfId="0" applyFont="1" applyBorder="1" applyAlignment="1">
      <alignment horizontal="center"/>
    </xf>
    <xf numFmtId="38" fontId="0" fillId="0" borderId="37" xfId="0" applyNumberFormat="1" applyFont="1" applyFill="1" applyBorder="1" applyAlignment="1" applyProtection="1">
      <alignment/>
      <protection/>
    </xf>
    <xf numFmtId="0" fontId="0" fillId="0" borderId="10" xfId="0" applyFont="1" applyBorder="1" applyAlignment="1">
      <alignment horizontal="right"/>
    </xf>
    <xf numFmtId="38" fontId="1" fillId="0" borderId="37" xfId="0" applyNumberFormat="1" applyFont="1" applyFill="1" applyBorder="1" applyAlignment="1" applyProtection="1">
      <alignment/>
      <protection/>
    </xf>
    <xf numFmtId="38" fontId="1" fillId="0" borderId="38" xfId="0" applyNumberFormat="1" applyFont="1" applyBorder="1" applyAlignment="1">
      <alignment/>
    </xf>
    <xf numFmtId="38" fontId="1" fillId="0" borderId="33" xfId="0" applyNumberFormat="1" applyFont="1" applyBorder="1" applyAlignment="1">
      <alignment/>
    </xf>
    <xf numFmtId="38" fontId="1" fillId="0" borderId="34" xfId="0" applyNumberFormat="1" applyFont="1" applyBorder="1" applyAlignment="1">
      <alignment/>
    </xf>
    <xf numFmtId="0" fontId="7" fillId="0" borderId="0" xfId="0" applyFont="1" applyAlignment="1" applyProtection="1">
      <alignment/>
      <protection locked="0"/>
    </xf>
    <xf numFmtId="0" fontId="17" fillId="0" borderId="32" xfId="0" applyFont="1" applyFill="1" applyBorder="1" applyAlignment="1">
      <alignment horizontal="center" vertical="center"/>
    </xf>
    <xf numFmtId="0" fontId="17" fillId="0" borderId="0" xfId="0" applyFont="1" applyBorder="1" applyAlignment="1">
      <alignment/>
    </xf>
    <xf numFmtId="0" fontId="17" fillId="0" borderId="0" xfId="0" applyFont="1" applyFill="1" applyBorder="1" applyAlignment="1" applyProtection="1">
      <alignment/>
      <protection/>
    </xf>
    <xf numFmtId="0" fontId="17" fillId="0" borderId="15" xfId="0" applyFont="1" applyBorder="1" applyAlignment="1">
      <alignment horizontal="center" wrapText="1"/>
    </xf>
    <xf numFmtId="0" fontId="17" fillId="0" borderId="11" xfId="0" applyFont="1" applyBorder="1" applyAlignment="1">
      <alignment horizontal="center" vertical="center"/>
    </xf>
    <xf numFmtId="0" fontId="17" fillId="0" borderId="14" xfId="0" applyFont="1" applyFill="1" applyBorder="1" applyAlignment="1">
      <alignment/>
    </xf>
    <xf numFmtId="38" fontId="17" fillId="0" borderId="16" xfId="0" applyNumberFormat="1" applyFont="1" applyFill="1" applyBorder="1" applyAlignment="1" applyProtection="1">
      <alignment/>
      <protection locked="0"/>
    </xf>
    <xf numFmtId="38" fontId="17" fillId="0" borderId="11" xfId="0" applyNumberFormat="1" applyFont="1" applyFill="1" applyBorder="1" applyAlignment="1" applyProtection="1">
      <alignment/>
      <protection locked="0"/>
    </xf>
    <xf numFmtId="38" fontId="11" fillId="0" borderId="11" xfId="0" applyNumberFormat="1" applyFont="1" applyFill="1" applyBorder="1" applyAlignment="1">
      <alignment/>
    </xf>
    <xf numFmtId="38" fontId="17" fillId="0" borderId="16" xfId="0" applyNumberFormat="1" applyFont="1" applyFill="1" applyBorder="1" applyAlignment="1" applyProtection="1">
      <alignment/>
      <protection/>
    </xf>
    <xf numFmtId="38" fontId="17" fillId="0" borderId="11" xfId="0" applyNumberFormat="1" applyFont="1" applyFill="1" applyBorder="1" applyAlignment="1" applyProtection="1">
      <alignment/>
      <protection/>
    </xf>
    <xf numFmtId="38" fontId="17" fillId="0" borderId="16" xfId="0" applyNumberFormat="1" applyFont="1" applyFill="1" applyBorder="1" applyAlignment="1">
      <alignment/>
    </xf>
    <xf numFmtId="0" fontId="1" fillId="0" borderId="11" xfId="0" applyFont="1" applyBorder="1" applyAlignment="1" applyProtection="1">
      <alignment horizontal="center" shrinkToFit="1"/>
      <protection/>
    </xf>
    <xf numFmtId="38" fontId="11" fillId="0" borderId="10" xfId="0" applyNumberFormat="1" applyFont="1" applyFill="1" applyBorder="1" applyAlignment="1" applyProtection="1">
      <alignment shrinkToFit="1"/>
      <protection/>
    </xf>
    <xf numFmtId="38" fontId="1" fillId="0" borderId="35" xfId="0" applyNumberFormat="1" applyFont="1" applyFill="1" applyBorder="1" applyAlignment="1" applyProtection="1">
      <alignment shrinkToFit="1"/>
      <protection/>
    </xf>
    <xf numFmtId="38" fontId="1" fillId="0" borderId="10" xfId="0" applyNumberFormat="1" applyFont="1" applyFill="1" applyBorder="1" applyAlignment="1" applyProtection="1">
      <alignment shrinkToFit="1"/>
      <protection/>
    </xf>
    <xf numFmtId="0" fontId="1" fillId="0" borderId="11" xfId="0" applyFont="1" applyBorder="1" applyAlignment="1">
      <alignment horizontal="center" shrinkToFit="1"/>
    </xf>
    <xf numFmtId="0" fontId="1" fillId="0" borderId="22" xfId="0" applyFont="1" applyBorder="1" applyAlignment="1">
      <alignment/>
    </xf>
    <xf numFmtId="0" fontId="1" fillId="0" borderId="21" xfId="0" applyFont="1" applyBorder="1" applyAlignment="1">
      <alignment/>
    </xf>
    <xf numFmtId="0" fontId="1" fillId="0" borderId="22" xfId="0" applyFont="1" applyBorder="1" applyAlignment="1">
      <alignment horizontal="center" shrinkToFit="1"/>
    </xf>
    <xf numFmtId="3" fontId="16" fillId="0" borderId="34" xfId="0" applyNumberFormat="1" applyFont="1" applyBorder="1" applyAlignment="1">
      <alignment horizontal="center" vertical="center" wrapText="1"/>
    </xf>
    <xf numFmtId="0" fontId="11" fillId="0" borderId="11" xfId="0" applyFont="1" applyBorder="1" applyAlignment="1">
      <alignment horizontal="centerContinuous" vertical="center"/>
    </xf>
    <xf numFmtId="0" fontId="16" fillId="0" borderId="10" xfId="0" applyFont="1" applyBorder="1" applyAlignment="1">
      <alignment/>
    </xf>
    <xf numFmtId="0" fontId="6" fillId="0" borderId="12" xfId="0" applyFont="1" applyBorder="1" applyAlignment="1">
      <alignment/>
    </xf>
    <xf numFmtId="0" fontId="11" fillId="0" borderId="18" xfId="0" applyFont="1" applyFill="1" applyBorder="1" applyAlignment="1">
      <alignment/>
    </xf>
    <xf numFmtId="38" fontId="2" fillId="0" borderId="32" xfId="0" applyNumberFormat="1" applyFont="1" applyBorder="1" applyAlignment="1">
      <alignment/>
    </xf>
    <xf numFmtId="38" fontId="2" fillId="0" borderId="32" xfId="0" applyNumberFormat="1" applyFont="1" applyBorder="1" applyAlignment="1" applyProtection="1">
      <alignment/>
      <protection/>
    </xf>
    <xf numFmtId="38" fontId="2" fillId="0" borderId="10" xfId="0" applyNumberFormat="1" applyFont="1" applyBorder="1" applyAlignment="1">
      <alignment/>
    </xf>
    <xf numFmtId="0" fontId="3" fillId="0" borderId="11" xfId="0" applyFont="1" applyBorder="1" applyAlignment="1" applyProtection="1">
      <alignment horizontal="center"/>
      <protection/>
    </xf>
    <xf numFmtId="0" fontId="3" fillId="0" borderId="11" xfId="0" applyFont="1" applyBorder="1" applyAlignment="1">
      <alignment horizontal="center"/>
    </xf>
    <xf numFmtId="38" fontId="18" fillId="0" borderId="11" xfId="0" applyNumberFormat="1" applyFont="1" applyFill="1" applyBorder="1" applyAlignment="1">
      <alignment/>
    </xf>
    <xf numFmtId="38" fontId="2" fillId="0" borderId="37" xfId="0" applyNumberFormat="1" applyFont="1" applyFill="1" applyBorder="1" applyAlignment="1">
      <alignment/>
    </xf>
    <xf numFmtId="38" fontId="2" fillId="0" borderId="37" xfId="0" applyNumberFormat="1" applyFont="1" applyFill="1" applyBorder="1" applyAlignment="1" applyProtection="1">
      <alignment/>
      <protection/>
    </xf>
    <xf numFmtId="38" fontId="2" fillId="0" borderId="10" xfId="0" applyNumberFormat="1" applyFont="1" applyFill="1" applyBorder="1" applyAlignment="1" applyProtection="1">
      <alignment/>
      <protection/>
    </xf>
    <xf numFmtId="38" fontId="2" fillId="0" borderId="11" xfId="0" applyNumberFormat="1" applyFont="1" applyFill="1" applyBorder="1" applyAlignment="1" applyProtection="1">
      <alignment/>
      <protection/>
    </xf>
    <xf numFmtId="38" fontId="18" fillId="0" borderId="11" xfId="0" applyNumberFormat="1" applyFont="1" applyFill="1" applyBorder="1" applyAlignment="1" applyProtection="1">
      <alignment shrinkToFit="1"/>
      <protection/>
    </xf>
    <xf numFmtId="38" fontId="2" fillId="0" borderId="37" xfId="0" applyNumberFormat="1" applyFont="1" applyFill="1" applyBorder="1" applyAlignment="1" applyProtection="1">
      <alignment shrinkToFit="1"/>
      <protection/>
    </xf>
    <xf numFmtId="38" fontId="2" fillId="0" borderId="10" xfId="0" applyNumberFormat="1" applyFont="1" applyFill="1" applyBorder="1" applyAlignment="1" applyProtection="1">
      <alignment shrinkToFit="1"/>
      <protection/>
    </xf>
    <xf numFmtId="38" fontId="18" fillId="0" borderId="13" xfId="0" applyNumberFormat="1" applyFont="1" applyFill="1" applyBorder="1" applyAlignment="1">
      <alignment/>
    </xf>
    <xf numFmtId="0" fontId="3" fillId="0" borderId="11" xfId="0" applyFont="1" applyBorder="1" applyAlignment="1" applyProtection="1">
      <alignment horizontal="center" shrinkToFit="1"/>
      <protection/>
    </xf>
    <xf numFmtId="38" fontId="11" fillId="0" borderId="23" xfId="0" applyNumberFormat="1" applyFont="1" applyFill="1" applyBorder="1" applyAlignment="1">
      <alignment shrinkToFit="1"/>
    </xf>
    <xf numFmtId="38" fontId="1" fillId="0" borderId="35" xfId="0" applyNumberFormat="1" applyFont="1" applyFill="1" applyBorder="1" applyAlignment="1">
      <alignment shrinkToFit="1"/>
    </xf>
    <xf numFmtId="38" fontId="1" fillId="0" borderId="22" xfId="0" applyNumberFormat="1" applyFont="1" applyFill="1" applyBorder="1" applyAlignment="1" applyProtection="1">
      <alignment shrinkToFit="1"/>
      <protection/>
    </xf>
    <xf numFmtId="38" fontId="11" fillId="0" borderId="35" xfId="0" applyNumberFormat="1" applyFont="1" applyFill="1" applyBorder="1" applyAlignment="1">
      <alignment shrinkToFit="1"/>
    </xf>
    <xf numFmtId="38" fontId="1" fillId="0" borderId="37" xfId="0" applyNumberFormat="1" applyFont="1" applyFill="1" applyBorder="1" applyAlignment="1" applyProtection="1">
      <alignment shrinkToFit="1"/>
      <protection/>
    </xf>
    <xf numFmtId="38" fontId="1" fillId="0" borderId="16" xfId="0" applyNumberFormat="1" applyFont="1" applyFill="1" applyBorder="1" applyAlignment="1" applyProtection="1">
      <alignment shrinkToFit="1"/>
      <protection/>
    </xf>
    <xf numFmtId="38" fontId="11" fillId="0" borderId="21" xfId="0" applyNumberFormat="1" applyFont="1" applyFill="1" applyBorder="1" applyAlignment="1">
      <alignment shrinkToFit="1"/>
    </xf>
    <xf numFmtId="0" fontId="19" fillId="0" borderId="0" xfId="0" applyFont="1" applyAlignment="1">
      <alignment/>
    </xf>
    <xf numFmtId="0" fontId="7" fillId="0" borderId="0" xfId="0" applyFont="1" applyBorder="1" applyAlignment="1">
      <alignment horizontal="center" vertical="top"/>
    </xf>
    <xf numFmtId="0" fontId="15" fillId="0" borderId="0" xfId="0" applyFont="1" applyBorder="1" applyAlignment="1">
      <alignment horizontal="center"/>
    </xf>
    <xf numFmtId="0" fontId="7" fillId="0" borderId="0" xfId="0" applyFont="1" applyBorder="1" applyAlignment="1">
      <alignment horizontal="centerContinuous"/>
    </xf>
    <xf numFmtId="0" fontId="1" fillId="0" borderId="16" xfId="0" applyFont="1" applyBorder="1" applyAlignment="1">
      <alignment horizontal="centerContinuous" vertical="center"/>
    </xf>
    <xf numFmtId="0" fontId="1" fillId="0" borderId="0" xfId="0" applyFont="1" applyBorder="1" applyAlignment="1">
      <alignment horizontal="centerContinuous" vertical="center"/>
    </xf>
    <xf numFmtId="10" fontId="10" fillId="0" borderId="26" xfId="0" applyNumberFormat="1" applyFont="1" applyBorder="1" applyAlignment="1">
      <alignment horizontal="center"/>
    </xf>
    <xf numFmtId="38" fontId="0" fillId="33" borderId="11" xfId="0" applyNumberFormat="1" applyFill="1" applyBorder="1" applyAlignment="1">
      <alignment/>
    </xf>
    <xf numFmtId="10" fontId="0" fillId="0" borderId="23" xfId="0" applyNumberFormat="1" applyFont="1" applyBorder="1" applyAlignment="1" applyProtection="1" quotePrefix="1">
      <alignment horizontal="centerContinuous"/>
      <protection/>
    </xf>
    <xf numFmtId="38" fontId="1" fillId="0" borderId="39" xfId="0" applyNumberFormat="1" applyFont="1" applyBorder="1" applyAlignment="1" applyProtection="1">
      <alignment/>
      <protection/>
    </xf>
    <xf numFmtId="38" fontId="1" fillId="0" borderId="40" xfId="0" applyNumberFormat="1" applyFont="1" applyBorder="1" applyAlignment="1">
      <alignment/>
    </xf>
    <xf numFmtId="38" fontId="1" fillId="0" borderId="32" xfId="0" applyNumberFormat="1" applyFont="1" applyBorder="1" applyAlignment="1" applyProtection="1">
      <alignment/>
      <protection/>
    </xf>
    <xf numFmtId="40" fontId="0" fillId="0" borderId="15" xfId="0" applyNumberFormat="1" applyBorder="1" applyAlignment="1">
      <alignment/>
    </xf>
    <xf numFmtId="38" fontId="10" fillId="0" borderId="12" xfId="0" applyNumberFormat="1" applyFont="1" applyBorder="1" applyAlignment="1">
      <alignment/>
    </xf>
    <xf numFmtId="38" fontId="10" fillId="0" borderId="17" xfId="0" applyNumberFormat="1" applyFont="1" applyBorder="1" applyAlignment="1">
      <alignment/>
    </xf>
    <xf numFmtId="38" fontId="0" fillId="0" borderId="21" xfId="0" applyNumberFormat="1" applyBorder="1" applyAlignment="1">
      <alignment/>
    </xf>
    <xf numFmtId="38" fontId="10" fillId="0" borderId="22" xfId="0" applyNumberFormat="1" applyFont="1" applyBorder="1" applyAlignment="1">
      <alignment/>
    </xf>
    <xf numFmtId="38" fontId="1" fillId="0" borderId="17" xfId="0" applyNumberFormat="1" applyFont="1" applyBorder="1" applyAlignment="1">
      <alignment/>
    </xf>
    <xf numFmtId="40" fontId="0" fillId="0" borderId="12" xfId="0" applyNumberFormat="1" applyBorder="1" applyAlignment="1">
      <alignment/>
    </xf>
    <xf numFmtId="38" fontId="0" fillId="33" borderId="0" xfId="0" applyNumberFormat="1" applyFill="1" applyBorder="1" applyAlignment="1" applyProtection="1">
      <alignment/>
      <protection/>
    </xf>
    <xf numFmtId="38" fontId="0" fillId="33" borderId="0" xfId="0" applyNumberFormat="1" applyFill="1" applyBorder="1" applyAlignment="1">
      <alignment/>
    </xf>
    <xf numFmtId="0" fontId="0" fillId="0" borderId="16" xfId="0" applyFont="1" applyBorder="1" applyAlignment="1">
      <alignment/>
    </xf>
    <xf numFmtId="0" fontId="0" fillId="0" borderId="0" xfId="0" applyFont="1" applyBorder="1" applyAlignment="1">
      <alignment/>
    </xf>
    <xf numFmtId="0" fontId="1" fillId="0" borderId="0" xfId="0" applyFont="1" applyBorder="1" applyAlignment="1">
      <alignment/>
    </xf>
    <xf numFmtId="0" fontId="0" fillId="0" borderId="10" xfId="0" applyFont="1" applyBorder="1" applyAlignment="1">
      <alignment/>
    </xf>
    <xf numFmtId="0" fontId="0" fillId="0" borderId="0" xfId="0" applyFont="1" applyFill="1" applyBorder="1" applyAlignment="1">
      <alignment/>
    </xf>
    <xf numFmtId="0" fontId="1" fillId="0" borderId="10" xfId="0" applyFont="1" applyBorder="1" applyAlignment="1">
      <alignment/>
    </xf>
    <xf numFmtId="0" fontId="1" fillId="0" borderId="0" xfId="0" applyFont="1" applyFill="1" applyBorder="1" applyAlignment="1">
      <alignment/>
    </xf>
    <xf numFmtId="0" fontId="1" fillId="0" borderId="10" xfId="0" applyFont="1" applyFill="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0" xfId="0" applyFont="1" applyFill="1" applyBorder="1" applyAlignment="1">
      <alignment/>
    </xf>
    <xf numFmtId="0" fontId="0" fillId="0" borderId="22" xfId="0" applyFont="1" applyBorder="1" applyAlignment="1">
      <alignment/>
    </xf>
    <xf numFmtId="0" fontId="0" fillId="0" borderId="21" xfId="0" applyFont="1" applyBorder="1" applyAlignment="1" applyProtection="1">
      <alignment horizontal="left"/>
      <protection/>
    </xf>
    <xf numFmtId="0" fontId="0" fillId="0" borderId="16" xfId="0" applyNumberFormat="1" applyFont="1" applyBorder="1" applyAlignment="1" applyProtection="1" quotePrefix="1">
      <alignment horizontal="right"/>
      <protection/>
    </xf>
    <xf numFmtId="0" fontId="0" fillId="0" borderId="10" xfId="0" applyFont="1" applyBorder="1" applyAlignment="1" applyProtection="1">
      <alignment/>
      <protection/>
    </xf>
    <xf numFmtId="0" fontId="0" fillId="0" borderId="10" xfId="0" applyFont="1" applyBorder="1" applyAlignment="1" applyProtection="1">
      <alignment horizontal="left"/>
      <protection/>
    </xf>
    <xf numFmtId="38" fontId="0" fillId="33" borderId="19" xfId="0" applyNumberFormat="1" applyFill="1" applyBorder="1" applyAlignment="1" applyProtection="1">
      <alignment/>
      <protection/>
    </xf>
    <xf numFmtId="3" fontId="10" fillId="0" borderId="0" xfId="0" applyNumberFormat="1" applyFont="1" applyBorder="1" applyAlignment="1">
      <alignment/>
    </xf>
    <xf numFmtId="0" fontId="0" fillId="0" borderId="26" xfId="0" applyBorder="1" applyAlignment="1">
      <alignment/>
    </xf>
    <xf numFmtId="0" fontId="1" fillId="0" borderId="18" xfId="0" applyFont="1" applyBorder="1" applyAlignment="1">
      <alignment horizontal="center" vertical="center"/>
    </xf>
    <xf numFmtId="0" fontId="1" fillId="0" borderId="23" xfId="0" applyFont="1" applyBorder="1" applyAlignment="1">
      <alignment horizontal="center" vertical="center"/>
    </xf>
    <xf numFmtId="38" fontId="0" fillId="0" borderId="14" xfId="42" applyNumberFormat="1" applyFont="1" applyBorder="1" applyAlignment="1" applyProtection="1">
      <alignment/>
      <protection/>
    </xf>
    <xf numFmtId="40" fontId="0" fillId="0" borderId="17" xfId="42" applyNumberFormat="1" applyFont="1" applyBorder="1" applyAlignment="1" applyProtection="1" quotePrefix="1">
      <alignment horizontal="right"/>
      <protection/>
    </xf>
    <xf numFmtId="40" fontId="0" fillId="0" borderId="26" xfId="0" applyNumberFormat="1" applyFont="1" applyBorder="1" applyAlignment="1" applyProtection="1">
      <alignment/>
      <protection/>
    </xf>
    <xf numFmtId="38" fontId="0" fillId="0" borderId="17" xfId="42" applyNumberFormat="1" applyFont="1" applyBorder="1" applyAlignment="1" applyProtection="1" quotePrefix="1">
      <alignment horizontal="right"/>
      <protection/>
    </xf>
    <xf numFmtId="38" fontId="0" fillId="0" borderId="26" xfId="0" applyNumberFormat="1" applyFont="1" applyBorder="1" applyAlignment="1" applyProtection="1">
      <alignment/>
      <protection/>
    </xf>
    <xf numFmtId="38" fontId="0" fillId="0" borderId="26" xfId="0" applyNumberFormat="1" applyFont="1" applyBorder="1" applyAlignment="1" applyProtection="1" quotePrefix="1">
      <alignment horizontal="center"/>
      <protection/>
    </xf>
    <xf numFmtId="40" fontId="0" fillId="0" borderId="11" xfId="0" applyNumberFormat="1" applyFont="1" applyBorder="1" applyAlignment="1">
      <alignment/>
    </xf>
    <xf numFmtId="1" fontId="1" fillId="0" borderId="22" xfId="0" applyNumberFormat="1" applyFont="1" applyBorder="1" applyAlignment="1" applyProtection="1">
      <alignment horizontal="centerContinuous"/>
      <protection locked="0"/>
    </xf>
    <xf numFmtId="10" fontId="1" fillId="0" borderId="21" xfId="0" applyNumberFormat="1" applyFont="1" applyBorder="1" applyAlignment="1" applyProtection="1" quotePrefix="1">
      <alignment horizontal="centerContinuous"/>
      <protection/>
    </xf>
    <xf numFmtId="38" fontId="1" fillId="0" borderId="23" xfId="0" applyNumberFormat="1" applyFont="1" applyBorder="1" applyAlignment="1" applyProtection="1" quotePrefix="1">
      <alignment/>
      <protection/>
    </xf>
    <xf numFmtId="0" fontId="1" fillId="0" borderId="11" xfId="0" applyNumberFormat="1" applyFont="1" applyBorder="1" applyAlignment="1" applyProtection="1" quotePrefix="1">
      <alignment horizontal="right"/>
      <protection/>
    </xf>
    <xf numFmtId="0" fontId="0" fillId="0" borderId="11" xfId="0" applyNumberFormat="1" applyFont="1" applyBorder="1" applyAlignment="1" applyProtection="1" quotePrefix="1">
      <alignment/>
      <protection/>
    </xf>
    <xf numFmtId="38" fontId="1" fillId="0" borderId="17" xfId="42" applyNumberFormat="1" applyFont="1" applyBorder="1" applyAlignment="1" applyProtection="1">
      <alignment/>
      <protection/>
    </xf>
    <xf numFmtId="0" fontId="0" fillId="0" borderId="23" xfId="0" applyFont="1" applyBorder="1" applyAlignment="1" applyProtection="1">
      <alignment/>
      <protection/>
    </xf>
    <xf numFmtId="38" fontId="1" fillId="0" borderId="21" xfId="0" applyNumberFormat="1" applyFont="1" applyBorder="1" applyAlignment="1" applyProtection="1" quotePrefix="1">
      <alignment/>
      <protection/>
    </xf>
    <xf numFmtId="0" fontId="1" fillId="0" borderId="23" xfId="0" applyFont="1" applyBorder="1" applyAlignment="1">
      <alignment horizontal="centerContinuous" vertical="center"/>
    </xf>
    <xf numFmtId="0" fontId="0" fillId="0" borderId="32" xfId="0" applyBorder="1" applyAlignment="1">
      <alignment horizontal="center"/>
    </xf>
    <xf numFmtId="38" fontId="1" fillId="0" borderId="17" xfId="0" applyNumberFormat="1" applyFont="1" applyBorder="1" applyAlignment="1" applyProtection="1">
      <alignment/>
      <protection/>
    </xf>
    <xf numFmtId="0" fontId="0" fillId="0" borderId="14" xfId="0" applyFont="1" applyBorder="1" applyAlignment="1" applyProtection="1">
      <alignment/>
      <protection/>
    </xf>
    <xf numFmtId="0" fontId="0" fillId="0" borderId="31" xfId="0" applyFont="1" applyBorder="1" applyAlignment="1" applyProtection="1">
      <alignment horizontal="centerContinuous"/>
      <protection/>
    </xf>
    <xf numFmtId="0" fontId="0" fillId="0" borderId="33" xfId="0" applyFont="1" applyBorder="1" applyAlignment="1" applyProtection="1">
      <alignment horizontal="right"/>
      <protection/>
    </xf>
    <xf numFmtId="38" fontId="1" fillId="0" borderId="41" xfId="0" applyNumberFormat="1" applyFont="1" applyFill="1" applyBorder="1" applyAlignment="1">
      <alignment/>
    </xf>
    <xf numFmtId="38" fontId="1" fillId="0" borderId="36" xfId="0" applyNumberFormat="1" applyFont="1" applyFill="1" applyBorder="1" applyAlignment="1" applyProtection="1">
      <alignment/>
      <protection/>
    </xf>
    <xf numFmtId="10" fontId="1" fillId="0" borderId="23" xfId="42" applyNumberFormat="1" applyFont="1" applyBorder="1" applyAlignment="1" applyProtection="1">
      <alignment horizontal="center"/>
      <protection/>
    </xf>
    <xf numFmtId="38" fontId="1" fillId="0" borderId="23" xfId="0" applyNumberFormat="1" applyFont="1" applyBorder="1" applyAlignment="1" applyProtection="1">
      <alignment/>
      <protection/>
    </xf>
    <xf numFmtId="38" fontId="0" fillId="0" borderId="12" xfId="42" applyNumberFormat="1" applyFont="1" applyBorder="1" applyAlignment="1" applyProtection="1">
      <alignment horizontal="right"/>
      <protection/>
    </xf>
    <xf numFmtId="1" fontId="1" fillId="0" borderId="22" xfId="0" applyNumberFormat="1" applyFont="1" applyBorder="1" applyAlignment="1" applyProtection="1">
      <alignment horizontal="centerContinuous"/>
      <protection/>
    </xf>
    <xf numFmtId="40" fontId="1" fillId="0" borderId="23" xfId="0" applyNumberFormat="1" applyFont="1" applyBorder="1" applyAlignment="1" applyProtection="1">
      <alignment/>
      <protection/>
    </xf>
    <xf numFmtId="38" fontId="1" fillId="0" borderId="32" xfId="0" applyNumberFormat="1" applyFont="1" applyBorder="1" applyAlignment="1" applyProtection="1">
      <alignment horizontal="right"/>
      <protection/>
    </xf>
    <xf numFmtId="38" fontId="1" fillId="0" borderId="10" xfId="0" applyNumberFormat="1" applyFont="1" applyBorder="1" applyAlignment="1" applyProtection="1">
      <alignment/>
      <protection/>
    </xf>
    <xf numFmtId="38" fontId="0" fillId="0" borderId="36" xfId="0" applyNumberFormat="1" applyFont="1" applyFill="1" applyBorder="1" applyAlignment="1" applyProtection="1">
      <alignment/>
      <protection/>
    </xf>
    <xf numFmtId="0" fontId="0" fillId="0" borderId="16" xfId="0" applyNumberFormat="1" applyFont="1" applyFill="1" applyBorder="1" applyAlignment="1" applyProtection="1" quotePrefix="1">
      <alignment horizontal="right"/>
      <protection/>
    </xf>
    <xf numFmtId="0" fontId="1" fillId="0" borderId="0" xfId="0" applyFont="1" applyFill="1" applyBorder="1" applyAlignment="1" applyProtection="1">
      <alignment horizontal="left" vertical="center"/>
      <protection/>
    </xf>
    <xf numFmtId="0" fontId="0" fillId="0" borderId="15" xfId="0" applyFont="1" applyFill="1" applyBorder="1" applyAlignment="1" applyProtection="1">
      <alignment horizontal="left"/>
      <protection/>
    </xf>
    <xf numFmtId="0" fontId="0" fillId="0" borderId="0" xfId="0" applyFont="1" applyFill="1" applyBorder="1" applyAlignment="1" applyProtection="1" quotePrefix="1">
      <alignment horizontal="centerContinuous"/>
      <protection/>
    </xf>
    <xf numFmtId="0" fontId="0" fillId="0" borderId="17" xfId="0" applyFont="1" applyFill="1" applyBorder="1" applyAlignment="1" applyProtection="1" quotePrefix="1">
      <alignment horizontal="centerContinuous"/>
      <protection/>
    </xf>
    <xf numFmtId="38" fontId="0" fillId="0" borderId="17" xfId="42" applyNumberFormat="1" applyFont="1" applyFill="1" applyBorder="1" applyAlignment="1" applyProtection="1">
      <alignment horizontal="right"/>
      <protection/>
    </xf>
    <xf numFmtId="38" fontId="0" fillId="0" borderId="17" xfId="0" applyNumberFormat="1" applyFont="1" applyFill="1" applyBorder="1" applyAlignment="1" applyProtection="1">
      <alignment/>
      <protection/>
    </xf>
    <xf numFmtId="0" fontId="0" fillId="0" borderId="17" xfId="0" applyFont="1" applyFill="1" applyBorder="1" applyAlignment="1" applyProtection="1">
      <alignment horizontal="left"/>
      <protection/>
    </xf>
    <xf numFmtId="38" fontId="0" fillId="0" borderId="17" xfId="42" applyNumberFormat="1" applyFont="1" applyFill="1" applyBorder="1" applyAlignment="1" applyProtection="1">
      <alignment/>
      <protection/>
    </xf>
    <xf numFmtId="0" fontId="0" fillId="0" borderId="16" xfId="0" applyFont="1" applyFill="1" applyBorder="1" applyAlignment="1" applyProtection="1">
      <alignment/>
      <protection/>
    </xf>
    <xf numFmtId="0" fontId="2" fillId="0" borderId="17" xfId="0" applyFont="1" applyFill="1" applyBorder="1" applyAlignment="1" applyProtection="1">
      <alignment horizontal="left"/>
      <protection/>
    </xf>
    <xf numFmtId="0" fontId="0" fillId="0" borderId="0" xfId="0" applyFont="1" applyFill="1" applyBorder="1" applyAlignment="1" applyProtection="1">
      <alignment horizontal="centerContinuous"/>
      <protection/>
    </xf>
    <xf numFmtId="0" fontId="2" fillId="0" borderId="17" xfId="0" applyFont="1" applyFill="1" applyBorder="1" applyAlignment="1" applyProtection="1">
      <alignment horizontal="centerContinuous"/>
      <protection/>
    </xf>
    <xf numFmtId="0" fontId="12" fillId="0" borderId="0" xfId="0" applyFont="1" applyFill="1" applyBorder="1" applyAlignment="1" applyProtection="1">
      <alignment horizontal="left"/>
      <protection/>
    </xf>
    <xf numFmtId="0" fontId="2" fillId="0" borderId="27" xfId="0" applyFont="1" applyFill="1" applyBorder="1" applyAlignment="1" applyProtection="1">
      <alignment horizontal="left"/>
      <protection locked="0"/>
    </xf>
    <xf numFmtId="0" fontId="2" fillId="0" borderId="28" xfId="0" applyFont="1" applyFill="1" applyBorder="1" applyAlignment="1" applyProtection="1">
      <alignment horizontal="left"/>
      <protection locked="0"/>
    </xf>
    <xf numFmtId="0" fontId="2" fillId="0" borderId="10" xfId="0" applyFont="1" applyFill="1" applyBorder="1" applyAlignment="1" applyProtection="1">
      <alignment/>
      <protection/>
    </xf>
    <xf numFmtId="0" fontId="3" fillId="0" borderId="10" xfId="0" applyFont="1" applyFill="1" applyBorder="1" applyAlignment="1" applyProtection="1">
      <alignment/>
      <protection/>
    </xf>
    <xf numFmtId="0" fontId="0" fillId="0" borderId="11" xfId="0" applyFont="1" applyFill="1" applyBorder="1" applyAlignment="1" applyProtection="1">
      <alignment horizontal="centerContinuous"/>
      <protection/>
    </xf>
    <xf numFmtId="0" fontId="2" fillId="0" borderId="12" xfId="0" applyFont="1" applyFill="1" applyBorder="1" applyAlignment="1" applyProtection="1">
      <alignment horizontal="centerContinuous"/>
      <protection/>
    </xf>
    <xf numFmtId="38" fontId="0" fillId="0" borderId="12" xfId="42" applyNumberFormat="1" applyFont="1" applyFill="1" applyBorder="1" applyAlignment="1" applyProtection="1">
      <alignment/>
      <protection/>
    </xf>
    <xf numFmtId="0" fontId="0" fillId="0" borderId="11" xfId="0" applyFont="1" applyFill="1" applyBorder="1" applyAlignment="1" applyProtection="1">
      <alignment/>
      <protection/>
    </xf>
    <xf numFmtId="0" fontId="1" fillId="0" borderId="22" xfId="0" applyFont="1" applyFill="1" applyBorder="1" applyAlignment="1" applyProtection="1">
      <alignment horizontal="left"/>
      <protection/>
    </xf>
    <xf numFmtId="0" fontId="1" fillId="0" borderId="21" xfId="0" applyFont="1" applyFill="1" applyBorder="1" applyAlignment="1" applyProtection="1">
      <alignment horizontal="left"/>
      <protection/>
    </xf>
    <xf numFmtId="0" fontId="0" fillId="0" borderId="20" xfId="0" applyFont="1" applyFill="1" applyBorder="1" applyAlignment="1" applyProtection="1">
      <alignment horizontal="centerContinuous"/>
      <protection/>
    </xf>
    <xf numFmtId="0" fontId="0" fillId="0" borderId="21" xfId="0" applyFont="1" applyFill="1" applyBorder="1" applyAlignment="1" applyProtection="1">
      <alignment horizontal="centerContinuous"/>
      <protection/>
    </xf>
    <xf numFmtId="38" fontId="1" fillId="0" borderId="23" xfId="0" applyNumberFormat="1" applyFont="1" applyFill="1" applyBorder="1" applyAlignment="1">
      <alignment/>
    </xf>
    <xf numFmtId="38" fontId="1" fillId="0" borderId="13" xfId="42" applyNumberFormat="1" applyFont="1" applyFill="1" applyBorder="1" applyAlignment="1" applyProtection="1">
      <alignment/>
      <protection/>
    </xf>
    <xf numFmtId="0" fontId="0" fillId="0" borderId="14" xfId="0" applyFont="1" applyFill="1" applyBorder="1" applyAlignment="1" applyProtection="1">
      <alignment/>
      <protection/>
    </xf>
    <xf numFmtId="0" fontId="1" fillId="0" borderId="18" xfId="0" applyFont="1" applyFill="1" applyBorder="1" applyAlignment="1" applyProtection="1">
      <alignment horizontal="left"/>
      <protection/>
    </xf>
    <xf numFmtId="0" fontId="1" fillId="0" borderId="17" xfId="0" applyFont="1" applyFill="1" applyBorder="1" applyAlignment="1" applyProtection="1">
      <alignment horizontal="left"/>
      <protection/>
    </xf>
    <xf numFmtId="0" fontId="0" fillId="0" borderId="16" xfId="0" applyFont="1" applyFill="1" applyBorder="1" applyAlignment="1" applyProtection="1">
      <alignment horizontal="centerContinuous"/>
      <protection/>
    </xf>
    <xf numFmtId="0" fontId="0" fillId="0" borderId="17" xfId="0" applyFont="1" applyFill="1" applyBorder="1" applyAlignment="1" applyProtection="1">
      <alignment horizontal="centerContinuous"/>
      <protection/>
    </xf>
    <xf numFmtId="38" fontId="1" fillId="0" borderId="26" xfId="0" applyNumberFormat="1" applyFont="1" applyFill="1" applyBorder="1" applyAlignment="1">
      <alignment/>
    </xf>
    <xf numFmtId="38" fontId="1" fillId="0" borderId="17" xfId="0" applyNumberFormat="1" applyFont="1" applyFill="1" applyBorder="1" applyAlignment="1">
      <alignment/>
    </xf>
    <xf numFmtId="38" fontId="0" fillId="0" borderId="26" xfId="42" applyNumberFormat="1" applyFont="1" applyFill="1" applyBorder="1" applyAlignment="1" applyProtection="1">
      <alignment/>
      <protection/>
    </xf>
    <xf numFmtId="0" fontId="0" fillId="0" borderId="0" xfId="0" applyFont="1" applyFill="1" applyBorder="1" applyAlignment="1">
      <alignment/>
    </xf>
    <xf numFmtId="0" fontId="0" fillId="0" borderId="10" xfId="0" applyFont="1" applyFill="1" applyBorder="1" applyAlignment="1" applyProtection="1">
      <alignment horizontal="left"/>
      <protection/>
    </xf>
    <xf numFmtId="0" fontId="0" fillId="0" borderId="12" xfId="0" applyFont="1" applyFill="1" applyBorder="1" applyAlignment="1" applyProtection="1">
      <alignment horizontal="centerContinuous"/>
      <protection/>
    </xf>
    <xf numFmtId="38" fontId="0" fillId="0" borderId="13" xfId="0" applyNumberFormat="1" applyFont="1" applyFill="1" applyBorder="1" applyAlignment="1" applyProtection="1">
      <alignment/>
      <protection/>
    </xf>
    <xf numFmtId="38" fontId="0" fillId="0" borderId="12" xfId="0" applyNumberFormat="1" applyFont="1" applyFill="1" applyBorder="1" applyAlignment="1" applyProtection="1">
      <alignment/>
      <protection/>
    </xf>
    <xf numFmtId="0" fontId="1" fillId="0" borderId="0" xfId="0" applyFont="1" applyFill="1" applyBorder="1" applyAlignment="1" applyProtection="1">
      <alignment horizontal="left"/>
      <protection/>
    </xf>
    <xf numFmtId="38" fontId="1" fillId="0" borderId="26" xfId="0" applyNumberFormat="1" applyFont="1" applyFill="1" applyBorder="1" applyAlignment="1" applyProtection="1">
      <alignment/>
      <protection/>
    </xf>
    <xf numFmtId="38" fontId="1" fillId="0" borderId="17" xfId="0" applyNumberFormat="1" applyFont="1" applyFill="1" applyBorder="1" applyAlignment="1" applyProtection="1">
      <alignment/>
      <protection/>
    </xf>
    <xf numFmtId="38" fontId="1" fillId="0" borderId="17" xfId="42" applyNumberFormat="1" applyFont="1" applyFill="1" applyBorder="1" applyAlignment="1" applyProtection="1">
      <alignment/>
      <protection/>
    </xf>
    <xf numFmtId="0" fontId="0" fillId="0" borderId="17" xfId="0" applyFont="1" applyFill="1" applyBorder="1" applyAlignment="1" applyProtection="1" quotePrefix="1">
      <alignment horizontal="fill"/>
      <protection/>
    </xf>
    <xf numFmtId="0" fontId="0" fillId="0" borderId="16" xfId="0" applyFont="1" applyFill="1" applyBorder="1" applyAlignment="1" applyProtection="1" quotePrefix="1">
      <alignment horizontal="centerContinuous"/>
      <protection/>
    </xf>
    <xf numFmtId="0" fontId="0" fillId="0" borderId="16" xfId="0" applyNumberFormat="1" applyFont="1" applyFill="1" applyBorder="1" applyAlignment="1" applyProtection="1">
      <alignment horizontal="right"/>
      <protection/>
    </xf>
    <xf numFmtId="0" fontId="0" fillId="0" borderId="10" xfId="0" applyFont="1" applyFill="1" applyBorder="1" applyAlignment="1" applyProtection="1">
      <alignment horizontal="centerContinuous"/>
      <protection/>
    </xf>
    <xf numFmtId="38" fontId="0" fillId="0" borderId="11" xfId="0" applyNumberFormat="1" applyFont="1" applyFill="1" applyBorder="1" applyAlignment="1" applyProtection="1">
      <alignment/>
      <protection/>
    </xf>
    <xf numFmtId="38" fontId="0" fillId="0" borderId="13" xfId="42" applyNumberFormat="1" applyFont="1" applyFill="1" applyBorder="1" applyAlignment="1" applyProtection="1">
      <alignment/>
      <protection/>
    </xf>
    <xf numFmtId="0" fontId="1" fillId="0" borderId="0" xfId="0" applyFont="1" applyFill="1" applyBorder="1" applyAlignment="1">
      <alignment horizontal="left"/>
    </xf>
    <xf numFmtId="0" fontId="1" fillId="0" borderId="0" xfId="0" applyFont="1" applyBorder="1" applyAlignment="1">
      <alignment vertical="top" wrapText="1"/>
    </xf>
    <xf numFmtId="0" fontId="1" fillId="0" borderId="0" xfId="0" applyFont="1" applyBorder="1" applyAlignment="1">
      <alignment vertical="top"/>
    </xf>
    <xf numFmtId="0" fontId="1" fillId="0" borderId="0" xfId="0" applyFont="1" applyBorder="1" applyAlignment="1">
      <alignment horizontal="center" vertical="top"/>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1" fillId="0" borderId="49" xfId="0" applyFont="1" applyBorder="1" applyAlignment="1">
      <alignment vertical="top" wrapText="1"/>
    </xf>
    <xf numFmtId="0" fontId="1" fillId="0" borderId="49" xfId="0" applyFont="1" applyBorder="1" applyAlignment="1">
      <alignment vertical="top"/>
    </xf>
    <xf numFmtId="0" fontId="1" fillId="0" borderId="50" xfId="0" applyFont="1" applyBorder="1" applyAlignment="1">
      <alignment vertical="top"/>
    </xf>
    <xf numFmtId="0" fontId="7" fillId="0" borderId="0" xfId="0" applyFont="1" applyBorder="1" applyAlignment="1">
      <alignment horizontal="center"/>
    </xf>
    <xf numFmtId="0" fontId="0" fillId="0" borderId="0" xfId="0" applyFont="1" applyAlignment="1" applyProtection="1">
      <alignment/>
      <protection/>
    </xf>
    <xf numFmtId="0" fontId="0" fillId="0" borderId="0" xfId="0" applyAlignment="1" applyProtection="1">
      <alignment/>
      <protection/>
    </xf>
    <xf numFmtId="0" fontId="1" fillId="34" borderId="20" xfId="0" applyFont="1" applyFill="1" applyBorder="1" applyAlignment="1" applyProtection="1">
      <alignment vertical="center" wrapText="1"/>
      <protection/>
    </xf>
    <xf numFmtId="0" fontId="1" fillId="34" borderId="22" xfId="0" applyFont="1" applyFill="1" applyBorder="1" applyAlignment="1" applyProtection="1">
      <alignment vertical="center" wrapText="1"/>
      <protection/>
    </xf>
    <xf numFmtId="38" fontId="0" fillId="0" borderId="0" xfId="42" applyNumberFormat="1" applyFont="1" applyBorder="1" applyAlignment="1" applyProtection="1">
      <alignment/>
      <protection/>
    </xf>
    <xf numFmtId="0" fontId="0" fillId="32" borderId="10" xfId="0" applyFont="1" applyFill="1" applyBorder="1" applyAlignment="1" applyProtection="1">
      <alignment horizontal="left"/>
      <protection locked="0"/>
    </xf>
    <xf numFmtId="0" fontId="0" fillId="32" borderId="22" xfId="0" applyFont="1" applyFill="1" applyBorder="1" applyAlignment="1" applyProtection="1">
      <alignment horizontal="left"/>
      <protection locked="0"/>
    </xf>
    <xf numFmtId="10" fontId="0" fillId="0" borderId="19" xfId="42" applyNumberFormat="1" applyFont="1" applyBorder="1" applyAlignment="1" applyProtection="1">
      <alignment horizontal="center"/>
      <protection/>
    </xf>
    <xf numFmtId="38" fontId="0" fillId="32" borderId="0" xfId="42" applyNumberFormat="1" applyFont="1" applyFill="1" applyBorder="1" applyAlignment="1" applyProtection="1">
      <alignment/>
      <protection locked="0"/>
    </xf>
    <xf numFmtId="38" fontId="0" fillId="0" borderId="26" xfId="42" applyNumberFormat="1" applyFont="1" applyBorder="1" applyAlignment="1" applyProtection="1">
      <alignment/>
      <protection/>
    </xf>
    <xf numFmtId="38" fontId="0" fillId="32" borderId="17" xfId="42" applyNumberFormat="1" applyFont="1" applyFill="1" applyBorder="1" applyAlignment="1" applyProtection="1">
      <alignment/>
      <protection locked="0"/>
    </xf>
    <xf numFmtId="38" fontId="0" fillId="32" borderId="16" xfId="42" applyNumberFormat="1" applyFont="1" applyFill="1" applyBorder="1" applyAlignment="1" applyProtection="1">
      <alignment/>
      <protection locked="0"/>
    </xf>
    <xf numFmtId="10" fontId="0" fillId="0" borderId="26" xfId="42" applyNumberFormat="1" applyFont="1" applyBorder="1" applyAlignment="1" applyProtection="1">
      <alignment horizontal="center"/>
      <protection/>
    </xf>
    <xf numFmtId="38" fontId="0" fillId="32" borderId="17" xfId="0" applyNumberFormat="1" applyFont="1" applyFill="1" applyBorder="1" applyAlignment="1" applyProtection="1">
      <alignment/>
      <protection locked="0"/>
    </xf>
    <xf numFmtId="10" fontId="20" fillId="0" borderId="13" xfId="42" applyNumberFormat="1" applyFont="1" applyBorder="1" applyAlignment="1" applyProtection="1">
      <alignment horizontal="center"/>
      <protection/>
    </xf>
    <xf numFmtId="0" fontId="0" fillId="0" borderId="33" xfId="0"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0" fontId="0" fillId="0" borderId="33" xfId="0" applyFont="1" applyBorder="1" applyAlignment="1" applyProtection="1">
      <alignment/>
      <protection/>
    </xf>
    <xf numFmtId="0" fontId="0" fillId="0" borderId="51" xfId="0" applyFont="1" applyBorder="1" applyAlignment="1" applyProtection="1">
      <alignment horizontal="center" vertical="center"/>
      <protection/>
    </xf>
    <xf numFmtId="37" fontId="0" fillId="0" borderId="0" xfId="0" applyNumberFormat="1" applyFont="1" applyBorder="1" applyAlignment="1">
      <alignment horizontal="right" indent="2"/>
    </xf>
    <xf numFmtId="37" fontId="0" fillId="0" borderId="10" xfId="0" applyNumberFormat="1" applyFont="1" applyBorder="1" applyAlignment="1">
      <alignment horizontal="right" indent="2"/>
    </xf>
    <xf numFmtId="40" fontId="0" fillId="0" borderId="17" xfId="42" applyNumberFormat="1" applyFont="1" applyBorder="1" applyAlignment="1" applyProtection="1">
      <alignment/>
      <protection/>
    </xf>
    <xf numFmtId="38" fontId="0" fillId="0" borderId="26" xfId="0" applyNumberFormat="1" applyFont="1" applyFill="1" applyBorder="1" applyAlignment="1" applyProtection="1">
      <alignment/>
      <protection/>
    </xf>
    <xf numFmtId="38" fontId="0" fillId="0" borderId="0" xfId="0" applyNumberFormat="1" applyFont="1" applyFill="1" applyBorder="1" applyAlignment="1" applyProtection="1">
      <alignment/>
      <protection locked="0"/>
    </xf>
    <xf numFmtId="0" fontId="0" fillId="0" borderId="0" xfId="0" applyFont="1" applyBorder="1" applyAlignment="1">
      <alignment horizontal="left" indent="1"/>
    </xf>
    <xf numFmtId="38" fontId="0" fillId="0" borderId="16" xfId="42" applyNumberFormat="1" applyFont="1" applyBorder="1" applyAlignment="1" applyProtection="1">
      <alignment/>
      <protection/>
    </xf>
    <xf numFmtId="10" fontId="0" fillId="32" borderId="20" xfId="0" applyNumberFormat="1" applyFont="1" applyFill="1" applyBorder="1" applyAlignment="1" applyProtection="1">
      <alignment horizontal="centerContinuous"/>
      <protection locked="0"/>
    </xf>
    <xf numFmtId="38" fontId="0" fillId="32" borderId="12" xfId="42" applyNumberFormat="1" applyFont="1" applyFill="1" applyBorder="1" applyAlignment="1" applyProtection="1">
      <alignment/>
      <protection locked="0"/>
    </xf>
    <xf numFmtId="10" fontId="1" fillId="32" borderId="17" xfId="42" applyNumberFormat="1" applyFont="1" applyFill="1" applyBorder="1" applyAlignment="1" applyProtection="1" quotePrefix="1">
      <alignment horizontal="right"/>
      <protection locked="0"/>
    </xf>
    <xf numFmtId="10" fontId="1" fillId="32" borderId="26" xfId="0" applyNumberFormat="1" applyFont="1" applyFill="1" applyBorder="1" applyAlignment="1" applyProtection="1">
      <alignment/>
      <protection locked="0"/>
    </xf>
    <xf numFmtId="38" fontId="0" fillId="32" borderId="26" xfId="0" applyNumberFormat="1" applyFont="1" applyFill="1" applyBorder="1" applyAlignment="1" applyProtection="1">
      <alignment/>
      <protection locked="0"/>
    </xf>
    <xf numFmtId="38" fontId="0" fillId="32" borderId="17" xfId="42" applyNumberFormat="1" applyFont="1" applyFill="1" applyBorder="1" applyAlignment="1" applyProtection="1">
      <alignment horizontal="right"/>
      <protection locked="0"/>
    </xf>
    <xf numFmtId="38" fontId="0" fillId="32" borderId="26" xfId="42" applyNumberFormat="1" applyFont="1" applyFill="1" applyBorder="1" applyAlignment="1" applyProtection="1">
      <alignment/>
      <protection locked="0"/>
    </xf>
    <xf numFmtId="38" fontId="0" fillId="32" borderId="26" xfId="0" applyNumberFormat="1" applyFont="1" applyFill="1" applyBorder="1" applyAlignment="1" applyProtection="1">
      <alignment horizontal="right"/>
      <protection locked="0"/>
    </xf>
    <xf numFmtId="38" fontId="0" fillId="32" borderId="17" xfId="0" applyNumberFormat="1" applyFont="1" applyFill="1" applyBorder="1" applyAlignment="1" applyProtection="1">
      <alignment horizontal="right"/>
      <protection locked="0"/>
    </xf>
    <xf numFmtId="38" fontId="0" fillId="32" borderId="0" xfId="0" applyNumberFormat="1" applyFont="1" applyFill="1" applyBorder="1" applyAlignment="1" applyProtection="1">
      <alignment/>
      <protection locked="0"/>
    </xf>
    <xf numFmtId="0" fontId="0" fillId="32" borderId="0" xfId="0" applyFill="1" applyBorder="1" applyAlignment="1">
      <alignment/>
    </xf>
    <xf numFmtId="0" fontId="0" fillId="32" borderId="10" xfId="0" applyFill="1" applyBorder="1" applyAlignment="1">
      <alignment/>
    </xf>
    <xf numFmtId="0" fontId="0" fillId="0" borderId="19" xfId="0" applyFill="1" applyBorder="1" applyAlignment="1" applyProtection="1">
      <alignment/>
      <protection/>
    </xf>
    <xf numFmtId="40" fontId="1" fillId="0" borderId="23" xfId="0" applyNumberFormat="1" applyFont="1" applyFill="1" applyBorder="1" applyAlignment="1" applyProtection="1">
      <alignment/>
      <protection/>
    </xf>
    <xf numFmtId="0" fontId="0" fillId="0" borderId="0" xfId="0" applyFont="1" applyBorder="1" applyAlignment="1">
      <alignment horizontal="right" indent="2"/>
    </xf>
    <xf numFmtId="0" fontId="0" fillId="0" borderId="0" xfId="0" applyFont="1" applyBorder="1" applyAlignment="1">
      <alignment vertical="top"/>
    </xf>
    <xf numFmtId="3" fontId="0" fillId="0" borderId="10" xfId="0" applyNumberFormat="1" applyFont="1" applyBorder="1" applyAlignment="1">
      <alignment horizontal="right" indent="2"/>
    </xf>
    <xf numFmtId="0" fontId="0" fillId="0" borderId="18" xfId="0" applyFont="1" applyBorder="1" applyAlignment="1">
      <alignment/>
    </xf>
    <xf numFmtId="0" fontId="0" fillId="0" borderId="15" xfId="0" applyFont="1" applyBorder="1" applyAlignment="1">
      <alignment/>
    </xf>
    <xf numFmtId="0" fontId="0" fillId="0" borderId="12" xfId="0" applyFont="1" applyBorder="1" applyAlignment="1">
      <alignment/>
    </xf>
    <xf numFmtId="0" fontId="0" fillId="0" borderId="14" xfId="0" applyFont="1" applyBorder="1" applyAlignment="1">
      <alignment horizontal="centerContinuous"/>
    </xf>
    <xf numFmtId="0" fontId="0" fillId="0" borderId="19" xfId="0" applyFont="1" applyBorder="1" applyAlignment="1">
      <alignment horizontal="center"/>
    </xf>
    <xf numFmtId="0" fontId="0" fillId="0" borderId="11" xfId="0" applyFont="1" applyBorder="1" applyAlignment="1">
      <alignment horizontal="centerContinuous" vertical="center"/>
    </xf>
    <xf numFmtId="0" fontId="0" fillId="0" borderId="10" xfId="0" applyFont="1" applyBorder="1" applyAlignment="1">
      <alignment horizontal="centerContinuous" vertical="center"/>
    </xf>
    <xf numFmtId="0" fontId="0" fillId="0" borderId="13" xfId="0" applyFont="1" applyBorder="1" applyAlignment="1">
      <alignment horizontal="center"/>
    </xf>
    <xf numFmtId="49" fontId="0" fillId="0" borderId="13" xfId="0" applyNumberFormat="1" applyFont="1" applyBorder="1" applyAlignment="1">
      <alignment horizontal="center"/>
    </xf>
    <xf numFmtId="49" fontId="0" fillId="0" borderId="13" xfId="0" applyNumberFormat="1" applyFont="1" applyBorder="1" applyAlignment="1" applyProtection="1">
      <alignment horizontal="center"/>
      <protection/>
    </xf>
    <xf numFmtId="40" fontId="0" fillId="0" borderId="19" xfId="0" applyNumberFormat="1" applyFont="1" applyBorder="1" applyAlignment="1">
      <alignment/>
    </xf>
    <xf numFmtId="0" fontId="0" fillId="0" borderId="19" xfId="0" applyFont="1" applyFill="1" applyBorder="1" applyAlignment="1" applyProtection="1">
      <alignment/>
      <protection/>
    </xf>
    <xf numFmtId="0" fontId="0" fillId="0" borderId="11" xfId="0" applyFont="1" applyBorder="1" applyAlignment="1">
      <alignment horizontal="centerContinuous"/>
    </xf>
    <xf numFmtId="0" fontId="0" fillId="0" borderId="10" xfId="0" applyFont="1" applyBorder="1" applyAlignment="1">
      <alignment horizontal="centerContinuous"/>
    </xf>
    <xf numFmtId="38" fontId="0" fillId="0" borderId="13" xfId="0" applyNumberFormat="1" applyFont="1" applyBorder="1" applyAlignment="1">
      <alignment/>
    </xf>
    <xf numFmtId="40" fontId="0" fillId="0" borderId="12" xfId="0" applyNumberFormat="1" applyFont="1" applyBorder="1" applyAlignment="1">
      <alignment/>
    </xf>
    <xf numFmtId="38" fontId="0" fillId="33" borderId="13" xfId="0" applyNumberFormat="1" applyFont="1" applyFill="1" applyBorder="1" applyAlignment="1" applyProtection="1">
      <alignment/>
      <protection locked="0"/>
    </xf>
    <xf numFmtId="40" fontId="0" fillId="0" borderId="13" xfId="0" applyNumberFormat="1" applyFont="1" applyFill="1" applyBorder="1" applyAlignment="1" applyProtection="1">
      <alignment/>
      <protection/>
    </xf>
    <xf numFmtId="0" fontId="0" fillId="0" borderId="16" xfId="0" applyFont="1" applyBorder="1" applyAlignment="1">
      <alignment horizontal="centerContinuous"/>
    </xf>
    <xf numFmtId="0" fontId="0" fillId="0" borderId="17" xfId="0" applyFont="1" applyBorder="1" applyAlignment="1">
      <alignment horizontal="centerContinuous"/>
    </xf>
    <xf numFmtId="38" fontId="0" fillId="0" borderId="26" xfId="0" applyNumberFormat="1" applyFont="1" applyBorder="1" applyAlignment="1">
      <alignment/>
    </xf>
    <xf numFmtId="40" fontId="0" fillId="0" borderId="26" xfId="0" applyNumberFormat="1" applyFont="1" applyBorder="1" applyAlignment="1">
      <alignment/>
    </xf>
    <xf numFmtId="40" fontId="0" fillId="0" borderId="26" xfId="0" applyNumberFormat="1" applyFont="1" applyFill="1" applyBorder="1" applyAlignment="1" applyProtection="1">
      <alignment/>
      <protection/>
    </xf>
    <xf numFmtId="0" fontId="0" fillId="0" borderId="17" xfId="0" applyFont="1" applyBorder="1" applyAlignment="1">
      <alignment/>
    </xf>
    <xf numFmtId="0" fontId="0" fillId="0" borderId="0" xfId="0" applyFont="1" applyBorder="1" applyAlignment="1">
      <alignment horizontal="centerContinuous"/>
    </xf>
    <xf numFmtId="40" fontId="0" fillId="0" borderId="17" xfId="0" applyNumberFormat="1" applyFont="1" applyBorder="1" applyAlignment="1">
      <alignment/>
    </xf>
    <xf numFmtId="38" fontId="0" fillId="33" borderId="26" xfId="0" applyNumberFormat="1" applyFont="1" applyFill="1" applyBorder="1" applyAlignment="1" applyProtection="1">
      <alignment/>
      <protection locked="0"/>
    </xf>
    <xf numFmtId="40" fontId="0" fillId="0" borderId="13" xfId="0" applyNumberFormat="1" applyFont="1" applyBorder="1" applyAlignment="1">
      <alignment/>
    </xf>
    <xf numFmtId="0" fontId="0" fillId="0" borderId="15" xfId="0" applyFont="1" applyBorder="1" applyAlignment="1">
      <alignment horizontal="centerContinuous"/>
    </xf>
    <xf numFmtId="38" fontId="0" fillId="0" borderId="19" xfId="0" applyNumberFormat="1" applyFont="1" applyBorder="1" applyAlignment="1">
      <alignment/>
    </xf>
    <xf numFmtId="40" fontId="0" fillId="0" borderId="19" xfId="0" applyNumberFormat="1" applyFont="1" applyFill="1" applyBorder="1" applyAlignment="1" applyProtection="1">
      <alignment/>
      <protection/>
    </xf>
    <xf numFmtId="0" fontId="0" fillId="0" borderId="12" xfId="0" applyFont="1" applyBorder="1" applyAlignment="1">
      <alignment horizontal="centerContinuous"/>
    </xf>
    <xf numFmtId="40" fontId="0" fillId="0" borderId="19" xfId="0" applyNumberFormat="1" applyFont="1" applyFill="1" applyBorder="1" applyAlignment="1">
      <alignment/>
    </xf>
    <xf numFmtId="40" fontId="0" fillId="0" borderId="26" xfId="0" applyNumberFormat="1" applyFont="1" applyFill="1" applyBorder="1" applyAlignment="1">
      <alignment/>
    </xf>
    <xf numFmtId="38" fontId="0" fillId="0" borderId="11" xfId="0" applyNumberFormat="1" applyFont="1" applyBorder="1" applyAlignment="1">
      <alignment/>
    </xf>
    <xf numFmtId="40" fontId="0" fillId="0" borderId="13" xfId="0" applyNumberFormat="1" applyFont="1" applyFill="1" applyBorder="1" applyAlignment="1">
      <alignment/>
    </xf>
    <xf numFmtId="0" fontId="0" fillId="0" borderId="21" xfId="0" applyFont="1" applyFill="1" applyBorder="1" applyAlignment="1">
      <alignment/>
    </xf>
    <xf numFmtId="0" fontId="0" fillId="0" borderId="23" xfId="0" applyFont="1" applyBorder="1" applyAlignment="1">
      <alignment/>
    </xf>
    <xf numFmtId="0" fontId="0" fillId="0" borderId="20" xfId="0" applyFont="1" applyBorder="1" applyAlignment="1">
      <alignment/>
    </xf>
    <xf numFmtId="0" fontId="0" fillId="0" borderId="21" xfId="0" applyFont="1" applyBorder="1" applyAlignment="1">
      <alignment/>
    </xf>
    <xf numFmtId="38" fontId="0" fillId="0" borderId="23" xfId="0" applyNumberFormat="1" applyFont="1" applyBorder="1" applyAlignment="1" applyProtection="1">
      <alignment/>
      <protection/>
    </xf>
    <xf numFmtId="40" fontId="0" fillId="0" borderId="23" xfId="0" applyNumberFormat="1" applyFont="1" applyBorder="1" applyAlignment="1" applyProtection="1">
      <alignment/>
      <protection/>
    </xf>
    <xf numFmtId="10" fontId="0" fillId="0" borderId="21" xfId="0" applyNumberFormat="1" applyFont="1" applyBorder="1" applyAlignment="1" applyProtection="1">
      <alignment horizontal="centerContinuous"/>
      <protection locked="0"/>
    </xf>
    <xf numFmtId="40" fontId="0" fillId="0" borderId="23" xfId="0" applyNumberFormat="1" applyFont="1" applyFill="1" applyBorder="1" applyAlignment="1" applyProtection="1">
      <alignment/>
      <protection/>
    </xf>
    <xf numFmtId="0" fontId="0" fillId="0" borderId="45" xfId="0" applyFont="1" applyBorder="1" applyAlignment="1">
      <alignment/>
    </xf>
    <xf numFmtId="0" fontId="0" fillId="0" borderId="46" xfId="0" applyFont="1" applyBorder="1" applyAlignment="1">
      <alignment/>
    </xf>
    <xf numFmtId="38" fontId="0" fillId="0" borderId="19" xfId="0" applyNumberFormat="1" applyFont="1" applyFill="1" applyBorder="1" applyAlignment="1">
      <alignment/>
    </xf>
    <xf numFmtId="38" fontId="0" fillId="0" borderId="13" xfId="0" applyNumberFormat="1" applyFont="1" applyFill="1" applyBorder="1" applyAlignment="1">
      <alignment/>
    </xf>
    <xf numFmtId="38" fontId="0" fillId="0" borderId="26" xfId="0" applyNumberFormat="1" applyFont="1" applyFill="1" applyBorder="1" applyAlignment="1">
      <alignment/>
    </xf>
    <xf numFmtId="0" fontId="0" fillId="0" borderId="19" xfId="0" applyFont="1" applyFill="1" applyBorder="1" applyAlignment="1">
      <alignment/>
    </xf>
    <xf numFmtId="38" fontId="0" fillId="0" borderId="23" xfId="0" applyNumberFormat="1" applyFont="1" applyFill="1" applyBorder="1" applyAlignment="1" applyProtection="1">
      <alignment/>
      <protection/>
    </xf>
    <xf numFmtId="38" fontId="1" fillId="0" borderId="23" xfId="0" applyNumberFormat="1" applyFont="1" applyFill="1" applyBorder="1" applyAlignment="1" applyProtection="1" quotePrefix="1">
      <alignment/>
      <protection/>
    </xf>
    <xf numFmtId="49" fontId="0" fillId="0" borderId="15" xfId="0" applyNumberFormat="1" applyFont="1" applyBorder="1" applyAlignment="1">
      <alignment horizontal="center"/>
    </xf>
    <xf numFmtId="0" fontId="0" fillId="0" borderId="14" xfId="0" applyFont="1" applyBorder="1" applyAlignment="1">
      <alignment horizontal="center"/>
    </xf>
    <xf numFmtId="0" fontId="0" fillId="0" borderId="11" xfId="0" applyFont="1" applyBorder="1" applyAlignment="1">
      <alignment horizontal="center"/>
    </xf>
    <xf numFmtId="0" fontId="0" fillId="0" borderId="19" xfId="0" applyFont="1" applyBorder="1" applyAlignment="1">
      <alignment/>
    </xf>
    <xf numFmtId="40" fontId="0" fillId="0" borderId="14" xfId="0" applyNumberFormat="1" applyFont="1" applyBorder="1" applyAlignment="1">
      <alignment/>
    </xf>
    <xf numFmtId="10" fontId="0" fillId="0" borderId="13" xfId="0" applyNumberFormat="1" applyFont="1" applyBorder="1" applyAlignment="1">
      <alignment horizontal="center"/>
    </xf>
    <xf numFmtId="10" fontId="0" fillId="0" borderId="26" xfId="0" applyNumberFormat="1" applyFont="1" applyBorder="1" applyAlignment="1">
      <alignment horizontal="center"/>
    </xf>
    <xf numFmtId="38" fontId="0" fillId="0" borderId="16" xfId="0" applyNumberFormat="1" applyFont="1" applyBorder="1" applyAlignment="1">
      <alignment/>
    </xf>
    <xf numFmtId="10" fontId="0" fillId="0" borderId="16" xfId="0" applyNumberFormat="1" applyFont="1" applyBorder="1" applyAlignment="1">
      <alignment horizontal="center"/>
    </xf>
    <xf numFmtId="10" fontId="0" fillId="0" borderId="23" xfId="0" applyNumberFormat="1" applyFont="1" applyBorder="1" applyAlignment="1">
      <alignment horizontal="center"/>
    </xf>
    <xf numFmtId="38" fontId="0" fillId="0" borderId="23" xfId="0" applyNumberFormat="1" applyFont="1" applyBorder="1" applyAlignment="1">
      <alignment/>
    </xf>
    <xf numFmtId="38" fontId="0" fillId="0" borderId="35" xfId="0" applyNumberFormat="1" applyFont="1" applyBorder="1" applyAlignment="1">
      <alignment/>
    </xf>
    <xf numFmtId="38" fontId="1" fillId="0" borderId="13" xfId="0" applyNumberFormat="1" applyFont="1" applyBorder="1" applyAlignment="1">
      <alignment/>
    </xf>
    <xf numFmtId="38" fontId="1" fillId="0" borderId="35" xfId="0" applyNumberFormat="1" applyFont="1" applyBorder="1" applyAlignment="1">
      <alignment/>
    </xf>
    <xf numFmtId="0" fontId="0" fillId="0" borderId="31" xfId="0" applyFill="1" applyBorder="1" applyAlignment="1">
      <alignment/>
    </xf>
    <xf numFmtId="0" fontId="0" fillId="0" borderId="14" xfId="0" applyFill="1" applyBorder="1" applyAlignment="1" applyProtection="1">
      <alignment/>
      <protection/>
    </xf>
    <xf numFmtId="0" fontId="0" fillId="0" borderId="31" xfId="0" applyFill="1" applyBorder="1" applyAlignment="1" applyProtection="1">
      <alignment/>
      <protection/>
    </xf>
    <xf numFmtId="38" fontId="0" fillId="0" borderId="13" xfId="0" applyNumberFormat="1" applyFill="1" applyBorder="1" applyAlignment="1" applyProtection="1">
      <alignment/>
      <protection/>
    </xf>
    <xf numFmtId="38" fontId="0" fillId="0" borderId="11" xfId="0" applyNumberFormat="1" applyFill="1" applyBorder="1" applyAlignment="1" applyProtection="1">
      <alignment/>
      <protection/>
    </xf>
    <xf numFmtId="38" fontId="0" fillId="0" borderId="32" xfId="0" applyNumberFormat="1" applyFill="1" applyBorder="1" applyAlignment="1" applyProtection="1">
      <alignment/>
      <protection/>
    </xf>
    <xf numFmtId="38" fontId="0" fillId="0" borderId="19" xfId="0" applyNumberFormat="1" applyFill="1" applyBorder="1" applyAlignment="1" applyProtection="1">
      <alignment/>
      <protection/>
    </xf>
    <xf numFmtId="38" fontId="0" fillId="0" borderId="33" xfId="0" applyNumberFormat="1" applyFill="1" applyBorder="1" applyAlignment="1" applyProtection="1">
      <alignment/>
      <protection/>
    </xf>
    <xf numFmtId="38" fontId="0" fillId="0" borderId="26" xfId="0" applyNumberFormat="1" applyFill="1" applyBorder="1" applyAlignment="1" applyProtection="1">
      <alignment/>
      <protection/>
    </xf>
    <xf numFmtId="38" fontId="0" fillId="0" borderId="23" xfId="0" applyNumberFormat="1" applyFill="1" applyBorder="1" applyAlignment="1" applyProtection="1">
      <alignment/>
      <protection/>
    </xf>
    <xf numFmtId="38" fontId="0" fillId="0" borderId="20" xfId="0" applyNumberFormat="1" applyFill="1" applyBorder="1" applyAlignment="1" applyProtection="1">
      <alignment/>
      <protection/>
    </xf>
    <xf numFmtId="38" fontId="0" fillId="0" borderId="34" xfId="0" applyNumberFormat="1" applyFill="1" applyBorder="1" applyAlignment="1" applyProtection="1">
      <alignment/>
      <protection/>
    </xf>
    <xf numFmtId="38" fontId="1" fillId="0" borderId="13" xfId="0" applyNumberFormat="1" applyFont="1" applyFill="1" applyBorder="1" applyAlignment="1" applyProtection="1">
      <alignment/>
      <protection/>
    </xf>
    <xf numFmtId="38" fontId="1" fillId="0" borderId="20" xfId="0" applyNumberFormat="1" applyFont="1" applyFill="1" applyBorder="1" applyAlignment="1" applyProtection="1">
      <alignment/>
      <protection/>
    </xf>
    <xf numFmtId="38" fontId="1" fillId="0" borderId="34" xfId="0" applyNumberFormat="1" applyFont="1" applyFill="1" applyBorder="1" applyAlignment="1" applyProtection="1">
      <alignment/>
      <protection/>
    </xf>
    <xf numFmtId="10" fontId="0" fillId="0" borderId="31" xfId="59" applyNumberFormat="1" applyFill="1" applyBorder="1" applyAlignment="1" applyProtection="1">
      <alignment horizontal="center"/>
      <protection/>
    </xf>
    <xf numFmtId="10" fontId="0" fillId="0" borderId="32" xfId="59" applyNumberFormat="1" applyFill="1" applyBorder="1" applyAlignment="1" applyProtection="1">
      <alignment horizontal="center"/>
      <protection/>
    </xf>
    <xf numFmtId="10" fontId="0" fillId="0" borderId="34" xfId="59" applyNumberFormat="1" applyFill="1" applyBorder="1" applyAlignment="1" applyProtection="1">
      <alignment horizontal="center"/>
      <protection/>
    </xf>
    <xf numFmtId="10" fontId="1" fillId="0" borderId="32" xfId="59" applyNumberFormat="1" applyFont="1" applyFill="1" applyBorder="1" applyAlignment="1" applyProtection="1">
      <alignment horizontal="center"/>
      <protection/>
    </xf>
    <xf numFmtId="0" fontId="0" fillId="0" borderId="0" xfId="0" applyFont="1" applyBorder="1" applyAlignment="1" quotePrefix="1">
      <alignment horizontal="left"/>
    </xf>
    <xf numFmtId="0" fontId="0" fillId="0" borderId="22" xfId="0" applyFont="1" applyBorder="1" applyAlignment="1">
      <alignment/>
    </xf>
    <xf numFmtId="0" fontId="0" fillId="0" borderId="10" xfId="0" applyFont="1" applyBorder="1" applyAlignment="1">
      <alignment horizontal="center" vertical="center"/>
    </xf>
    <xf numFmtId="0" fontId="0" fillId="0" borderId="18" xfId="0" applyFont="1" applyBorder="1" applyAlignment="1">
      <alignment horizontal="center"/>
    </xf>
    <xf numFmtId="0" fontId="1" fillId="35" borderId="0" xfId="0" applyFont="1" applyFill="1" applyBorder="1" applyAlignment="1">
      <alignment vertical="center"/>
    </xf>
    <xf numFmtId="3" fontId="0" fillId="0" borderId="10" xfId="0" applyNumberFormat="1" applyFont="1" applyBorder="1" applyAlignment="1">
      <alignment/>
    </xf>
    <xf numFmtId="176" fontId="0" fillId="35" borderId="10" xfId="0" applyNumberFormat="1" applyFont="1" applyFill="1" applyBorder="1" applyAlignment="1">
      <alignment horizontal="center"/>
    </xf>
    <xf numFmtId="38" fontId="1" fillId="0" borderId="11" xfId="0" applyNumberFormat="1" applyFont="1" applyFill="1" applyBorder="1" applyAlignment="1">
      <alignment/>
    </xf>
    <xf numFmtId="38" fontId="1" fillId="0" borderId="35" xfId="0" applyNumberFormat="1" applyFont="1" applyFill="1" applyBorder="1" applyAlignment="1" applyProtection="1">
      <alignment/>
      <protection/>
    </xf>
    <xf numFmtId="0" fontId="0" fillId="0" borderId="36" xfId="0" applyFont="1" applyFill="1" applyBorder="1" applyAlignment="1" applyProtection="1">
      <alignment/>
      <protection/>
    </xf>
    <xf numFmtId="38" fontId="2" fillId="0" borderId="36" xfId="0" applyNumberFormat="1" applyFont="1" applyFill="1" applyBorder="1" applyAlignment="1" applyProtection="1">
      <alignment/>
      <protection/>
    </xf>
    <xf numFmtId="38" fontId="1" fillId="0" borderId="35" xfId="0" applyNumberFormat="1" applyFont="1" applyFill="1" applyBorder="1" applyAlignment="1">
      <alignment/>
    </xf>
    <xf numFmtId="38" fontId="1" fillId="0" borderId="36" xfId="0" applyNumberFormat="1" applyFont="1" applyFill="1" applyBorder="1" applyAlignment="1">
      <alignment/>
    </xf>
    <xf numFmtId="38" fontId="1" fillId="0" borderId="21" xfId="0" applyNumberFormat="1" applyFont="1" applyFill="1" applyBorder="1" applyAlignment="1">
      <alignment/>
    </xf>
    <xf numFmtId="38" fontId="2" fillId="0" borderId="11" xfId="0" applyNumberFormat="1" applyFont="1" applyFill="1" applyBorder="1" applyAlignment="1">
      <alignment/>
    </xf>
    <xf numFmtId="3" fontId="0" fillId="0" borderId="0" xfId="0" applyNumberFormat="1" applyFont="1" applyBorder="1" applyAlignment="1">
      <alignment/>
    </xf>
    <xf numFmtId="0" fontId="0" fillId="0" borderId="29" xfId="0" applyFont="1" applyBorder="1" applyAlignment="1">
      <alignment/>
    </xf>
    <xf numFmtId="0" fontId="0" fillId="0" borderId="31" xfId="0" applyFont="1" applyBorder="1" applyAlignment="1">
      <alignment horizontal="center"/>
    </xf>
    <xf numFmtId="0" fontId="0" fillId="35" borderId="14" xfId="0" applyFont="1" applyFill="1" applyBorder="1" applyAlignment="1">
      <alignment horizontal="center"/>
    </xf>
    <xf numFmtId="0" fontId="0" fillId="35" borderId="41" xfId="0" applyFont="1" applyFill="1" applyBorder="1" applyAlignment="1">
      <alignment horizontal="center"/>
    </xf>
    <xf numFmtId="0" fontId="0" fillId="0" borderId="11" xfId="0" applyFont="1" applyBorder="1" applyAlignment="1">
      <alignment/>
    </xf>
    <xf numFmtId="0" fontId="0" fillId="0" borderId="11" xfId="0" applyFont="1" applyBorder="1" applyAlignment="1">
      <alignment horizontal="center" vertical="center"/>
    </xf>
    <xf numFmtId="0" fontId="0" fillId="0" borderId="32" xfId="0" applyFont="1" applyBorder="1" applyAlignment="1">
      <alignment horizontal="center" vertical="center"/>
    </xf>
    <xf numFmtId="0" fontId="0" fillId="35" borderId="11" xfId="0" applyFont="1" applyFill="1" applyBorder="1" applyAlignment="1">
      <alignment horizontal="center" vertical="center"/>
    </xf>
    <xf numFmtId="0" fontId="0" fillId="35" borderId="37" xfId="0" applyFont="1" applyFill="1" applyBorder="1" applyAlignment="1">
      <alignment horizontal="center" vertical="center"/>
    </xf>
    <xf numFmtId="0" fontId="0" fillId="0" borderId="31" xfId="0" applyFont="1" applyBorder="1" applyAlignment="1">
      <alignment/>
    </xf>
    <xf numFmtId="0" fontId="0" fillId="0" borderId="14" xfId="0" applyFont="1" applyFill="1" applyBorder="1" applyAlignment="1">
      <alignment/>
    </xf>
    <xf numFmtId="0" fontId="0" fillId="0" borderId="41" xfId="0" applyFont="1" applyFill="1" applyBorder="1" applyAlignment="1">
      <alignment/>
    </xf>
    <xf numFmtId="0" fontId="0" fillId="0" borderId="16" xfId="0" applyFont="1" applyBorder="1" applyAlignment="1">
      <alignment horizontal="center"/>
    </xf>
    <xf numFmtId="38" fontId="0" fillId="0" borderId="0" xfId="0" applyNumberFormat="1" applyFont="1" applyBorder="1" applyAlignment="1">
      <alignment/>
    </xf>
    <xf numFmtId="38" fontId="0" fillId="0" borderId="17" xfId="0" applyNumberFormat="1" applyFont="1" applyBorder="1" applyAlignment="1">
      <alignment/>
    </xf>
    <xf numFmtId="0" fontId="0" fillId="0" borderId="36" xfId="0" applyFont="1" applyBorder="1" applyAlignment="1">
      <alignment horizontal="center"/>
    </xf>
    <xf numFmtId="38" fontId="0" fillId="0" borderId="32" xfId="0" applyNumberFormat="1" applyFont="1" applyBorder="1" applyAlignment="1">
      <alignment/>
    </xf>
    <xf numFmtId="38" fontId="0" fillId="33" borderId="11" xfId="0" applyNumberFormat="1" applyFont="1" applyFill="1" applyBorder="1" applyAlignment="1" applyProtection="1">
      <alignment/>
      <protection locked="0"/>
    </xf>
    <xf numFmtId="38" fontId="0" fillId="0" borderId="30" xfId="0" applyNumberFormat="1" applyFont="1" applyBorder="1" applyAlignment="1">
      <alignment/>
    </xf>
    <xf numFmtId="0" fontId="0" fillId="0" borderId="33" xfId="0" applyFont="1" applyBorder="1" applyAlignment="1">
      <alignment/>
    </xf>
    <xf numFmtId="0" fontId="0" fillId="0" borderId="16" xfId="0" applyFont="1" applyFill="1" applyBorder="1" applyAlignment="1">
      <alignment/>
    </xf>
    <xf numFmtId="0" fontId="0" fillId="0" borderId="33" xfId="0" applyFont="1" applyFill="1" applyBorder="1" applyAlignment="1">
      <alignment/>
    </xf>
    <xf numFmtId="0" fontId="0" fillId="0" borderId="36" xfId="0" applyFont="1" applyFill="1" applyBorder="1" applyAlignment="1">
      <alignment/>
    </xf>
    <xf numFmtId="10" fontId="0" fillId="0" borderId="33" xfId="0" applyNumberFormat="1" applyFont="1" applyBorder="1" applyAlignment="1">
      <alignment/>
    </xf>
    <xf numFmtId="10" fontId="0" fillId="33" borderId="16" xfId="0" applyNumberFormat="1" applyFont="1" applyFill="1" applyBorder="1" applyAlignment="1" applyProtection="1">
      <alignment/>
      <protection locked="0"/>
    </xf>
    <xf numFmtId="10" fontId="0" fillId="33" borderId="36" xfId="0" applyNumberFormat="1" applyFont="1" applyFill="1" applyBorder="1" applyAlignment="1" applyProtection="1">
      <alignment/>
      <protection locked="0"/>
    </xf>
    <xf numFmtId="38" fontId="0" fillId="33" borderId="16" xfId="0" applyNumberFormat="1" applyFont="1" applyFill="1" applyBorder="1" applyAlignment="1" applyProtection="1">
      <alignment/>
      <protection/>
    </xf>
    <xf numFmtId="38" fontId="0" fillId="0" borderId="29" xfId="0" applyNumberFormat="1" applyFont="1" applyBorder="1" applyAlignment="1">
      <alignment/>
    </xf>
    <xf numFmtId="38" fontId="0" fillId="0" borderId="16" xfId="0" applyNumberFormat="1" applyFont="1" applyFill="1" applyBorder="1" applyAlignment="1">
      <alignment/>
    </xf>
    <xf numFmtId="38" fontId="0" fillId="0" borderId="33" xfId="0" applyNumberFormat="1" applyFont="1" applyFill="1" applyBorder="1" applyAlignment="1">
      <alignment/>
    </xf>
    <xf numFmtId="38" fontId="0" fillId="0" borderId="36" xfId="0" applyNumberFormat="1" applyFont="1" applyFill="1" applyBorder="1" applyAlignment="1">
      <alignment/>
    </xf>
    <xf numFmtId="38" fontId="0" fillId="33" borderId="36" xfId="0" applyNumberFormat="1" applyFont="1" applyFill="1" applyBorder="1" applyAlignment="1">
      <alignment/>
    </xf>
    <xf numFmtId="38" fontId="2" fillId="0" borderId="39" xfId="0" applyNumberFormat="1" applyFont="1" applyBorder="1" applyAlignment="1">
      <alignment/>
    </xf>
    <xf numFmtId="38" fontId="0" fillId="0" borderId="16" xfId="0" applyNumberFormat="1" applyFont="1" applyFill="1" applyBorder="1" applyAlignment="1" applyProtection="1">
      <alignment/>
      <protection/>
    </xf>
    <xf numFmtId="38" fontId="2" fillId="0" borderId="10" xfId="0" applyNumberFormat="1" applyFont="1" applyBorder="1" applyAlignment="1" applyProtection="1">
      <alignment/>
      <protection/>
    </xf>
    <xf numFmtId="38" fontId="0" fillId="0" borderId="52" xfId="0" applyNumberFormat="1" applyFont="1" applyBorder="1" applyAlignment="1">
      <alignment/>
    </xf>
    <xf numFmtId="38" fontId="2" fillId="0" borderId="13" xfId="0" applyNumberFormat="1" applyFont="1" applyFill="1" applyBorder="1" applyAlignment="1">
      <alignment/>
    </xf>
    <xf numFmtId="0" fontId="0" fillId="0" borderId="20" xfId="0" applyFont="1" applyBorder="1" applyAlignment="1">
      <alignment horizontal="center"/>
    </xf>
    <xf numFmtId="38" fontId="0" fillId="0" borderId="33" xfId="0" applyNumberFormat="1" applyFont="1" applyBorder="1" applyAlignment="1" applyProtection="1">
      <alignment horizontal="right"/>
      <protection/>
    </xf>
    <xf numFmtId="38" fontId="0" fillId="0" borderId="33" xfId="0" applyNumberFormat="1" applyFont="1" applyBorder="1" applyAlignment="1" applyProtection="1" quotePrefix="1">
      <alignment horizontal="right"/>
      <protection/>
    </xf>
    <xf numFmtId="38" fontId="0" fillId="33" borderId="36" xfId="0" applyNumberFormat="1" applyFont="1" applyFill="1" applyBorder="1" applyAlignment="1" applyProtection="1">
      <alignment horizontal="right"/>
      <protection locked="0"/>
    </xf>
    <xf numFmtId="38" fontId="0" fillId="33" borderId="36" xfId="42" applyNumberFormat="1" applyFont="1" applyFill="1" applyBorder="1" applyAlignment="1" applyProtection="1">
      <alignment/>
      <protection locked="0"/>
    </xf>
    <xf numFmtId="38" fontId="0" fillId="0" borderId="17" xfId="0" applyNumberFormat="1" applyFont="1" applyBorder="1" applyAlignment="1" applyProtection="1">
      <alignment horizontal="right"/>
      <protection/>
    </xf>
    <xf numFmtId="38" fontId="0" fillId="0" borderId="0" xfId="0" applyNumberFormat="1" applyFont="1" applyFill="1" applyBorder="1" applyAlignment="1">
      <alignment/>
    </xf>
    <xf numFmtId="38" fontId="0" fillId="0" borderId="0" xfId="0" applyNumberFormat="1" applyFont="1" applyFill="1" applyBorder="1" applyAlignment="1" applyProtection="1">
      <alignment/>
      <protection/>
    </xf>
    <xf numFmtId="0" fontId="0" fillId="0" borderId="42" xfId="0" applyFont="1" applyBorder="1" applyAlignment="1">
      <alignment/>
    </xf>
    <xf numFmtId="0" fontId="0" fillId="0" borderId="48" xfId="0" applyFont="1" applyBorder="1" applyAlignment="1">
      <alignment/>
    </xf>
    <xf numFmtId="0" fontId="0" fillId="0" borderId="25" xfId="0" applyFont="1" applyBorder="1" applyAlignment="1">
      <alignment/>
    </xf>
    <xf numFmtId="0" fontId="0" fillId="0" borderId="0" xfId="0" applyFont="1" applyBorder="1" applyAlignment="1">
      <alignment vertical="center"/>
    </xf>
    <xf numFmtId="0" fontId="0" fillId="0" borderId="0" xfId="0" applyFont="1" applyAlignment="1">
      <alignment vertical="center"/>
    </xf>
    <xf numFmtId="49" fontId="0" fillId="0" borderId="0" xfId="0" applyNumberFormat="1" applyFont="1" applyBorder="1" applyAlignment="1" quotePrefix="1">
      <alignment horizontal="left"/>
    </xf>
    <xf numFmtId="3" fontId="0" fillId="0" borderId="0" xfId="0" applyNumberFormat="1" applyFont="1" applyBorder="1" applyAlignment="1">
      <alignment horizontal="right" indent="1"/>
    </xf>
    <xf numFmtId="40" fontId="0" fillId="0" borderId="41" xfId="0" applyNumberFormat="1" applyFont="1" applyBorder="1" applyAlignment="1">
      <alignment/>
    </xf>
    <xf numFmtId="38" fontId="0" fillId="0" borderId="36" xfId="0" applyNumberFormat="1" applyFont="1" applyBorder="1" applyAlignment="1" applyProtection="1">
      <alignment/>
      <protection/>
    </xf>
    <xf numFmtId="38" fontId="0" fillId="0" borderId="37" xfId="0" applyNumberFormat="1" applyFont="1" applyBorder="1" applyAlignment="1" applyProtection="1">
      <alignment/>
      <protection/>
    </xf>
    <xf numFmtId="38" fontId="0" fillId="0" borderId="37" xfId="0" applyNumberFormat="1" applyFont="1" applyBorder="1" applyAlignment="1">
      <alignment/>
    </xf>
    <xf numFmtId="38" fontId="0" fillId="0" borderId="41" xfId="0" applyNumberFormat="1" applyFont="1" applyBorder="1" applyAlignment="1">
      <alignment/>
    </xf>
    <xf numFmtId="38" fontId="0" fillId="0" borderId="37" xfId="0" applyNumberFormat="1" applyFont="1" applyFill="1" applyBorder="1" applyAlignment="1">
      <alignment/>
    </xf>
    <xf numFmtId="38" fontId="0" fillId="0" borderId="36" xfId="0" applyNumberFormat="1" applyFont="1" applyBorder="1" applyAlignment="1">
      <alignment/>
    </xf>
    <xf numFmtId="0" fontId="1" fillId="0" borderId="21" xfId="0" applyFont="1" applyFill="1" applyBorder="1" applyAlignment="1">
      <alignment/>
    </xf>
    <xf numFmtId="0" fontId="1" fillId="0" borderId="23" xfId="0" applyFont="1" applyBorder="1" applyAlignment="1">
      <alignment/>
    </xf>
    <xf numFmtId="0" fontId="1" fillId="0" borderId="20" xfId="0" applyFont="1" applyBorder="1" applyAlignment="1">
      <alignment/>
    </xf>
    <xf numFmtId="38" fontId="1" fillId="0" borderId="53" xfId="0" applyNumberFormat="1" applyFont="1" applyBorder="1" applyAlignment="1">
      <alignment/>
    </xf>
    <xf numFmtId="40" fontId="0" fillId="0" borderId="31" xfId="0" applyNumberFormat="1" applyFont="1" applyFill="1" applyBorder="1" applyAlignment="1">
      <alignment/>
    </xf>
    <xf numFmtId="40" fontId="0" fillId="0" borderId="41" xfId="0" applyNumberFormat="1" applyFont="1" applyFill="1" applyBorder="1" applyAlignment="1">
      <alignment/>
    </xf>
    <xf numFmtId="38" fontId="0" fillId="0" borderId="32" xfId="0" applyNumberFormat="1" applyFont="1" applyFill="1" applyBorder="1" applyAlignment="1">
      <alignment/>
    </xf>
    <xf numFmtId="38" fontId="0" fillId="0" borderId="31" xfId="0" applyNumberFormat="1" applyFont="1" applyFill="1" applyBorder="1" applyAlignment="1">
      <alignment/>
    </xf>
    <xf numFmtId="38" fontId="0" fillId="0" borderId="30" xfId="0" applyNumberFormat="1" applyFont="1" applyFill="1" applyBorder="1" applyAlignment="1">
      <alignment/>
    </xf>
    <xf numFmtId="38" fontId="1" fillId="0" borderId="34" xfId="0" applyNumberFormat="1" applyFont="1" applyFill="1" applyBorder="1" applyAlignment="1">
      <alignment/>
    </xf>
    <xf numFmtId="38" fontId="0" fillId="0" borderId="32" xfId="0" applyNumberFormat="1" applyFont="1" applyFill="1" applyBorder="1" applyAlignment="1" applyProtection="1">
      <alignment/>
      <protection/>
    </xf>
    <xf numFmtId="38" fontId="0" fillId="0" borderId="31" xfId="0" applyNumberFormat="1" applyFont="1" applyFill="1" applyBorder="1" applyAlignment="1" applyProtection="1">
      <alignment/>
      <protection/>
    </xf>
    <xf numFmtId="38" fontId="0" fillId="0" borderId="33" xfId="0" applyNumberFormat="1" applyFont="1" applyFill="1" applyBorder="1" applyAlignment="1" applyProtection="1">
      <alignment/>
      <protection/>
    </xf>
    <xf numFmtId="38" fontId="0" fillId="32" borderId="37" xfId="0" applyNumberFormat="1" applyFont="1" applyFill="1" applyBorder="1" applyAlignment="1" applyProtection="1">
      <alignment/>
      <protection locked="0"/>
    </xf>
    <xf numFmtId="38" fontId="0" fillId="32" borderId="36" xfId="0" applyNumberFormat="1" applyFont="1" applyFill="1" applyBorder="1" applyAlignment="1" applyProtection="1">
      <alignment/>
      <protection locked="0"/>
    </xf>
    <xf numFmtId="0" fontId="0" fillId="0" borderId="0" xfId="0" applyFont="1" applyBorder="1" applyAlignment="1" applyProtection="1">
      <alignment horizontal="left" vertical="center"/>
      <protection locked="0"/>
    </xf>
    <xf numFmtId="49" fontId="0" fillId="0" borderId="0" xfId="0" applyNumberFormat="1" applyFont="1" applyBorder="1" applyAlignment="1" quotePrefix="1">
      <alignment horizontal="left" vertical="center"/>
    </xf>
    <xf numFmtId="0" fontId="11" fillId="0" borderId="41"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54" xfId="0" applyFont="1" applyBorder="1" applyAlignment="1">
      <alignment horizontal="center" vertical="center" wrapText="1"/>
    </xf>
    <xf numFmtId="0" fontId="0" fillId="0" borderId="16" xfId="0" applyNumberFormat="1" applyFont="1" applyBorder="1" applyAlignment="1" applyProtection="1" quotePrefix="1">
      <alignment horizontal="center"/>
      <protection/>
    </xf>
    <xf numFmtId="0" fontId="0" fillId="0" borderId="33" xfId="0" applyFont="1" applyBorder="1" applyAlignment="1" applyProtection="1">
      <alignment horizontal="center"/>
      <protection/>
    </xf>
    <xf numFmtId="49" fontId="0" fillId="32" borderId="10" xfId="0" applyNumberFormat="1" applyFont="1" applyFill="1" applyBorder="1" applyAlignment="1" applyProtection="1">
      <alignment horizontal="left" vertical="center"/>
      <protection locked="0"/>
    </xf>
    <xf numFmtId="0" fontId="0" fillId="0" borderId="0" xfId="0" applyFont="1" applyFill="1" applyBorder="1" applyAlignment="1">
      <alignment vertical="center"/>
    </xf>
    <xf numFmtId="3" fontId="0" fillId="0" borderId="0" xfId="0" applyNumberFormat="1" applyFont="1" applyAlignment="1">
      <alignment/>
    </xf>
    <xf numFmtId="0" fontId="0" fillId="0" borderId="35" xfId="0" applyFont="1" applyBorder="1" applyAlignment="1">
      <alignment/>
    </xf>
    <xf numFmtId="0" fontId="0" fillId="0" borderId="55" xfId="0" applyFont="1" applyBorder="1" applyAlignment="1">
      <alignment horizontal="center" wrapText="1"/>
    </xf>
    <xf numFmtId="0" fontId="0" fillId="0" borderId="41" xfId="0" applyFont="1" applyBorder="1" applyAlignment="1">
      <alignment horizontal="center" vertical="center" wrapText="1"/>
    </xf>
    <xf numFmtId="0" fontId="0" fillId="0" borderId="18" xfId="0" applyFont="1" applyBorder="1" applyAlignment="1">
      <alignment horizontal="center" wrapText="1"/>
    </xf>
    <xf numFmtId="3" fontId="0" fillId="0" borderId="31" xfId="0" applyNumberFormat="1" applyFont="1" applyFill="1" applyBorder="1" applyAlignment="1">
      <alignment horizontal="center" vertical="center" wrapText="1"/>
    </xf>
    <xf numFmtId="0" fontId="0" fillId="0" borderId="3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7" xfId="0" applyFont="1" applyBorder="1" applyAlignment="1">
      <alignment horizontal="center" vertical="center"/>
    </xf>
    <xf numFmtId="3" fontId="0" fillId="0" borderId="32" xfId="0" applyNumberFormat="1" applyFont="1" applyBorder="1" applyAlignment="1">
      <alignment horizontal="center" vertical="center"/>
    </xf>
    <xf numFmtId="0" fontId="0" fillId="0" borderId="41" xfId="0" applyFont="1" applyFill="1" applyBorder="1" applyAlignment="1" applyProtection="1">
      <alignment/>
      <protection/>
    </xf>
    <xf numFmtId="0" fontId="0" fillId="0" borderId="18" xfId="0" applyFont="1" applyFill="1" applyBorder="1" applyAlignment="1" applyProtection="1">
      <alignment/>
      <protection/>
    </xf>
    <xf numFmtId="38" fontId="0" fillId="0" borderId="37" xfId="0" applyNumberFormat="1" applyFont="1" applyFill="1" applyBorder="1" applyAlignment="1" applyProtection="1">
      <alignment/>
      <protection locked="0"/>
    </xf>
    <xf numFmtId="38" fontId="0" fillId="0" borderId="10" xfId="0" applyNumberFormat="1" applyFont="1" applyFill="1" applyBorder="1" applyAlignment="1" applyProtection="1">
      <alignment/>
      <protection/>
    </xf>
    <xf numFmtId="0" fontId="0" fillId="0" borderId="0" xfId="0" applyFont="1" applyFill="1" applyBorder="1" applyAlignment="1">
      <alignment shrinkToFit="1"/>
    </xf>
    <xf numFmtId="0" fontId="0" fillId="0" borderId="21" xfId="0" applyFont="1" applyBorder="1" applyAlignment="1">
      <alignment/>
    </xf>
    <xf numFmtId="38" fontId="0" fillId="0" borderId="41" xfId="0" applyNumberFormat="1" applyFont="1" applyFill="1" applyBorder="1" applyAlignment="1" applyProtection="1">
      <alignment/>
      <protection/>
    </xf>
    <xf numFmtId="0" fontId="0" fillId="0" borderId="22" xfId="0" applyFont="1" applyBorder="1" applyAlignment="1">
      <alignment/>
    </xf>
    <xf numFmtId="0" fontId="0" fillId="0" borderId="20" xfId="0" applyFont="1" applyBorder="1" applyAlignment="1">
      <alignment horizontal="center" shrinkToFit="1"/>
    </xf>
    <xf numFmtId="38" fontId="1" fillId="0" borderId="33" xfId="0" applyNumberFormat="1" applyFont="1" applyBorder="1" applyAlignment="1" applyProtection="1">
      <alignment/>
      <protection/>
    </xf>
    <xf numFmtId="0" fontId="0" fillId="0" borderId="0" xfId="0" applyFont="1" applyFill="1" applyBorder="1" applyAlignment="1" applyProtection="1">
      <alignment/>
      <protection/>
    </xf>
    <xf numFmtId="38" fontId="0" fillId="0" borderId="33" xfId="0" applyNumberFormat="1" applyFont="1" applyBorder="1" applyAlignment="1" applyProtection="1">
      <alignment/>
      <protection/>
    </xf>
    <xf numFmtId="38" fontId="0" fillId="0" borderId="32" xfId="0" applyNumberFormat="1" applyFont="1" applyBorder="1" applyAlignment="1" applyProtection="1">
      <alignment/>
      <protection/>
    </xf>
    <xf numFmtId="38" fontId="0" fillId="0" borderId="12" xfId="0" applyNumberFormat="1" applyFont="1" applyBorder="1" applyAlignment="1">
      <alignment/>
    </xf>
    <xf numFmtId="3" fontId="0" fillId="0" borderId="0" xfId="0" applyNumberFormat="1" applyFont="1" applyFill="1" applyBorder="1" applyAlignment="1" applyProtection="1">
      <alignment/>
      <protection/>
    </xf>
    <xf numFmtId="0" fontId="17" fillId="0" borderId="0" xfId="0" applyFont="1" applyFill="1" applyBorder="1" applyAlignment="1" applyProtection="1">
      <alignment horizontal="right"/>
      <protection/>
    </xf>
    <xf numFmtId="0" fontId="17" fillId="0" borderId="0" xfId="0" applyFont="1" applyFill="1" applyBorder="1" applyAlignment="1">
      <alignment/>
    </xf>
    <xf numFmtId="0" fontId="17" fillId="0" borderId="0" xfId="0" applyFont="1" applyFill="1" applyBorder="1" applyAlignment="1">
      <alignment/>
    </xf>
    <xf numFmtId="38" fontId="17" fillId="0" borderId="31" xfId="0" applyNumberFormat="1" applyFont="1" applyFill="1" applyBorder="1" applyAlignment="1">
      <alignment/>
    </xf>
    <xf numFmtId="38" fontId="17" fillId="0" borderId="33" xfId="0" applyNumberFormat="1" applyFont="1" applyFill="1" applyBorder="1" applyAlignment="1">
      <alignment/>
    </xf>
    <xf numFmtId="38" fontId="17" fillId="0" borderId="32" xfId="0" applyNumberFormat="1" applyFont="1" applyFill="1" applyBorder="1" applyAlignment="1">
      <alignment/>
    </xf>
    <xf numFmtId="38" fontId="11" fillId="0" borderId="32" xfId="0" applyNumberFormat="1" applyFont="1" applyFill="1" applyBorder="1" applyAlignment="1">
      <alignment/>
    </xf>
    <xf numFmtId="38" fontId="17" fillId="0" borderId="32" xfId="0" applyNumberFormat="1" applyFont="1" applyFill="1" applyBorder="1" applyAlignment="1" applyProtection="1">
      <alignment/>
      <protection/>
    </xf>
    <xf numFmtId="38" fontId="18" fillId="0" borderId="32" xfId="0" applyNumberFormat="1" applyFont="1" applyFill="1" applyBorder="1" applyAlignment="1">
      <alignment/>
    </xf>
    <xf numFmtId="38" fontId="11" fillId="0" borderId="34" xfId="0" applyNumberFormat="1" applyFont="1" applyFill="1" applyBorder="1" applyAlignment="1" applyProtection="1">
      <alignment shrinkToFit="1"/>
      <protection/>
    </xf>
    <xf numFmtId="38" fontId="11" fillId="0" borderId="38" xfId="0" applyNumberFormat="1" applyFont="1" applyFill="1" applyBorder="1" applyAlignment="1">
      <alignment shrinkToFit="1"/>
    </xf>
    <xf numFmtId="38" fontId="11" fillId="0" borderId="34" xfId="0" applyNumberFormat="1" applyFont="1" applyFill="1" applyBorder="1" applyAlignment="1">
      <alignment shrinkToFit="1"/>
    </xf>
    <xf numFmtId="38" fontId="18" fillId="0" borderId="32" xfId="0" applyNumberFormat="1" applyFont="1" applyFill="1" applyBorder="1" applyAlignment="1">
      <alignment shrinkToFit="1"/>
    </xf>
    <xf numFmtId="0" fontId="0" fillId="0" borderId="31" xfId="0" applyFont="1" applyFill="1" applyBorder="1" applyAlignment="1" applyProtection="1">
      <alignment horizontal="centerContinuous"/>
      <protection/>
    </xf>
    <xf numFmtId="38" fontId="0" fillId="0" borderId="33" xfId="0" applyNumberFormat="1" applyFont="1" applyFill="1" applyBorder="1" applyAlignment="1" applyProtection="1">
      <alignment horizontal="right"/>
      <protection/>
    </xf>
    <xf numFmtId="38" fontId="0" fillId="0" borderId="32" xfId="0" applyNumberFormat="1" applyFont="1" applyFill="1" applyBorder="1" applyAlignment="1" applyProtection="1">
      <alignment horizontal="right"/>
      <protection/>
    </xf>
    <xf numFmtId="0" fontId="0" fillId="0" borderId="33" xfId="0" applyFont="1" applyFill="1" applyBorder="1" applyAlignment="1" applyProtection="1">
      <alignment horizontal="right"/>
      <protection/>
    </xf>
    <xf numFmtId="38" fontId="0" fillId="0" borderId="33" xfId="0" applyNumberFormat="1" applyFont="1" applyFill="1" applyBorder="1" applyAlignment="1" applyProtection="1" quotePrefix="1">
      <alignment horizontal="right"/>
      <protection/>
    </xf>
    <xf numFmtId="0" fontId="0" fillId="0" borderId="0" xfId="0" applyFont="1" applyFill="1" applyBorder="1" applyAlignment="1" applyProtection="1">
      <alignment horizontal="center"/>
      <protection/>
    </xf>
    <xf numFmtId="0" fontId="0" fillId="0" borderId="0" xfId="0" applyFont="1" applyFill="1" applyAlignment="1">
      <alignment/>
    </xf>
    <xf numFmtId="0" fontId="0" fillId="0" borderId="31" xfId="0" applyFont="1" applyFill="1" applyBorder="1" applyAlignment="1">
      <alignment horizontal="center" wrapText="1"/>
    </xf>
    <xf numFmtId="0" fontId="0" fillId="0" borderId="31" xfId="0" applyFont="1" applyFill="1" applyBorder="1" applyAlignment="1">
      <alignment/>
    </xf>
    <xf numFmtId="38" fontId="1" fillId="0" borderId="32" xfId="0" applyNumberFormat="1" applyFont="1" applyFill="1" applyBorder="1" applyAlignment="1">
      <alignment/>
    </xf>
    <xf numFmtId="38" fontId="0" fillId="0" borderId="30" xfId="0" applyNumberFormat="1" applyFont="1" applyFill="1" applyBorder="1" applyAlignment="1" applyProtection="1">
      <alignment/>
      <protection/>
    </xf>
    <xf numFmtId="38" fontId="2" fillId="0" borderId="32" xfId="0" applyNumberFormat="1" applyFont="1" applyFill="1" applyBorder="1" applyAlignment="1">
      <alignment/>
    </xf>
    <xf numFmtId="38" fontId="1" fillId="0" borderId="38" xfId="0" applyNumberFormat="1" applyFont="1" applyFill="1" applyBorder="1" applyAlignment="1">
      <alignment shrinkToFit="1"/>
    </xf>
    <xf numFmtId="38" fontId="1" fillId="0" borderId="34" xfId="0" applyNumberFormat="1" applyFont="1" applyFill="1" applyBorder="1" applyAlignment="1">
      <alignment shrinkToFit="1"/>
    </xf>
    <xf numFmtId="38" fontId="2" fillId="0" borderId="32" xfId="0" applyNumberFormat="1" applyFont="1" applyFill="1" applyBorder="1" applyAlignment="1">
      <alignment shrinkToFit="1"/>
    </xf>
    <xf numFmtId="38" fontId="0" fillId="0" borderId="17" xfId="0" applyNumberFormat="1" applyFont="1" applyFill="1" applyBorder="1" applyAlignment="1" applyProtection="1">
      <alignment horizontal="right"/>
      <protection/>
    </xf>
    <xf numFmtId="0" fontId="0" fillId="0" borderId="31" xfId="0" applyFont="1" applyFill="1" applyBorder="1" applyAlignment="1" applyProtection="1">
      <alignment/>
      <protection/>
    </xf>
    <xf numFmtId="38" fontId="1" fillId="0" borderId="32" xfId="0" applyNumberFormat="1" applyFont="1" applyFill="1" applyBorder="1" applyAlignment="1" applyProtection="1">
      <alignment shrinkToFit="1"/>
      <protection/>
    </xf>
    <xf numFmtId="38" fontId="2" fillId="0" borderId="32" xfId="0" applyNumberFormat="1" applyFont="1" applyFill="1" applyBorder="1" applyAlignment="1" applyProtection="1">
      <alignment/>
      <protection/>
    </xf>
    <xf numFmtId="38" fontId="1" fillId="0" borderId="34" xfId="0" applyNumberFormat="1" applyFont="1" applyFill="1" applyBorder="1" applyAlignment="1" applyProtection="1">
      <alignment shrinkToFit="1"/>
      <protection/>
    </xf>
    <xf numFmtId="38" fontId="2" fillId="0" borderId="32" xfId="0" applyNumberFormat="1" applyFont="1" applyFill="1" applyBorder="1" applyAlignment="1" applyProtection="1">
      <alignment shrinkToFit="1"/>
      <protection/>
    </xf>
    <xf numFmtId="38" fontId="0" fillId="0" borderId="39" xfId="42" applyNumberFormat="1" applyFont="1" applyFill="1" applyBorder="1" applyAlignment="1" applyProtection="1">
      <alignment/>
      <protection/>
    </xf>
    <xf numFmtId="38" fontId="1" fillId="0" borderId="32" xfId="0" applyNumberFormat="1" applyFont="1" applyFill="1" applyBorder="1" applyAlignment="1" applyProtection="1">
      <alignment/>
      <protection/>
    </xf>
    <xf numFmtId="38" fontId="1" fillId="0" borderId="33" xfId="0" applyNumberFormat="1" applyFont="1" applyFill="1" applyBorder="1" applyAlignment="1" applyProtection="1">
      <alignment shrinkToFit="1"/>
      <protection/>
    </xf>
    <xf numFmtId="38" fontId="17" fillId="32" borderId="16" xfId="0" applyNumberFormat="1" applyFont="1" applyFill="1" applyBorder="1" applyAlignment="1" applyProtection="1">
      <alignment/>
      <protection locked="0"/>
    </xf>
    <xf numFmtId="38" fontId="0" fillId="32" borderId="33" xfId="0" applyNumberFormat="1" applyFont="1" applyFill="1" applyBorder="1" applyAlignment="1" applyProtection="1">
      <alignment/>
      <protection locked="0"/>
    </xf>
    <xf numFmtId="38" fontId="0" fillId="32" borderId="36" xfId="0" applyNumberFormat="1" applyFont="1" applyFill="1" applyBorder="1" applyAlignment="1" applyProtection="1">
      <alignment horizontal="right"/>
      <protection locked="0"/>
    </xf>
    <xf numFmtId="38" fontId="0" fillId="32" borderId="36" xfId="42" applyNumberFormat="1" applyFont="1" applyFill="1" applyBorder="1" applyAlignment="1" applyProtection="1">
      <alignment/>
      <protection locked="0"/>
    </xf>
    <xf numFmtId="0" fontId="2" fillId="32" borderId="12" xfId="0" applyFont="1" applyFill="1" applyBorder="1" applyAlignment="1" applyProtection="1">
      <alignment horizontal="left"/>
      <protection locked="0"/>
    </xf>
    <xf numFmtId="0" fontId="2" fillId="32" borderId="21" xfId="0" applyFont="1" applyFill="1" applyBorder="1" applyAlignment="1" applyProtection="1">
      <alignment horizontal="left"/>
      <protection locked="0"/>
    </xf>
    <xf numFmtId="3" fontId="0" fillId="0" borderId="31" xfId="0" applyNumberFormat="1" applyFont="1" applyFill="1" applyBorder="1" applyAlignment="1" applyProtection="1">
      <alignment/>
      <protection/>
    </xf>
    <xf numFmtId="3" fontId="0" fillId="0" borderId="33" xfId="0" applyNumberFormat="1" applyFont="1" applyFill="1" applyBorder="1" applyAlignment="1" applyProtection="1">
      <alignment/>
      <protection/>
    </xf>
    <xf numFmtId="3" fontId="0" fillId="0" borderId="32" xfId="0" applyNumberFormat="1" applyFont="1" applyFill="1" applyBorder="1" applyAlignment="1" applyProtection="1">
      <alignment/>
      <protection/>
    </xf>
    <xf numFmtId="38" fontId="1" fillId="0" borderId="33" xfId="0" applyNumberFormat="1" applyFont="1" applyFill="1" applyBorder="1" applyAlignment="1" applyProtection="1">
      <alignment/>
      <protection/>
    </xf>
    <xf numFmtId="38" fontId="1" fillId="0" borderId="34" xfId="0" applyNumberFormat="1" applyFont="1" applyFill="1" applyBorder="1" applyAlignment="1" applyProtection="1">
      <alignment/>
      <protection/>
    </xf>
    <xf numFmtId="0" fontId="17" fillId="35" borderId="31" xfId="0" applyFont="1" applyFill="1" applyBorder="1" applyAlignment="1">
      <alignment horizontal="center" wrapText="1"/>
    </xf>
    <xf numFmtId="0" fontId="0" fillId="35" borderId="31" xfId="0" applyFont="1" applyFill="1" applyBorder="1" applyAlignment="1">
      <alignment horizontal="center" wrapText="1"/>
    </xf>
    <xf numFmtId="0" fontId="0" fillId="0" borderId="16" xfId="0" applyFont="1" applyBorder="1" applyAlignment="1">
      <alignment horizontal="center" vertical="center"/>
    </xf>
    <xf numFmtId="0" fontId="0" fillId="0" borderId="20" xfId="0" applyFont="1" applyBorder="1" applyAlignment="1">
      <alignment horizontal="center" vertical="center" shrinkToFit="1"/>
    </xf>
    <xf numFmtId="0" fontId="0" fillId="0" borderId="16" xfId="0" applyNumberFormat="1" applyFont="1" applyBorder="1" applyAlignment="1" applyProtection="1" quotePrefix="1">
      <alignment horizontal="center" vertical="center"/>
      <protection/>
    </xf>
    <xf numFmtId="0" fontId="0" fillId="0" borderId="11" xfId="0" applyNumberFormat="1" applyFont="1" applyBorder="1" applyAlignment="1" applyProtection="1" quotePrefix="1">
      <alignment horizontal="center" vertical="center" shrinkToFit="1"/>
      <protection/>
    </xf>
    <xf numFmtId="0" fontId="0" fillId="0" borderId="16"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1" xfId="0" applyFont="1" applyBorder="1" applyAlignment="1">
      <alignment horizontal="center" vertical="center" shrinkToFit="1"/>
    </xf>
    <xf numFmtId="0" fontId="0" fillId="0" borderId="14" xfId="0" applyFont="1" applyBorder="1" applyAlignment="1" applyProtection="1">
      <alignment horizontal="center" vertical="center"/>
      <protection/>
    </xf>
    <xf numFmtId="0" fontId="0" fillId="0" borderId="16" xfId="0" applyNumberFormat="1" applyFont="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49" fontId="0" fillId="32" borderId="10" xfId="0" applyNumberFormat="1" applyFont="1" applyFill="1" applyBorder="1" applyAlignment="1" applyProtection="1" quotePrefix="1">
      <alignment horizontal="left"/>
      <protection locked="0"/>
    </xf>
    <xf numFmtId="0" fontId="0" fillId="32" borderId="10" xfId="0" applyFont="1" applyFill="1" applyBorder="1" applyAlignment="1">
      <alignment/>
    </xf>
    <xf numFmtId="0" fontId="0" fillId="0" borderId="0" xfId="0" applyFont="1" applyFill="1" applyBorder="1" applyAlignment="1">
      <alignment/>
    </xf>
    <xf numFmtId="176" fontId="0" fillId="32" borderId="10" xfId="0" applyNumberFormat="1" applyFont="1" applyFill="1" applyBorder="1" applyAlignment="1" applyProtection="1">
      <alignment horizontal="center"/>
      <protection locked="0"/>
    </xf>
    <xf numFmtId="0" fontId="0" fillId="0" borderId="14" xfId="0" applyFont="1" applyBorder="1" applyAlignment="1">
      <alignment horizontal="centerContinuous" vertical="center"/>
    </xf>
    <xf numFmtId="0" fontId="0" fillId="0" borderId="18" xfId="0" applyFont="1" applyBorder="1" applyAlignment="1">
      <alignment horizontal="centerContinuous" vertical="center"/>
    </xf>
    <xf numFmtId="0" fontId="0" fillId="0" borderId="19" xfId="0" applyFont="1" applyBorder="1" applyAlignment="1">
      <alignment horizontal="center" vertical="center"/>
    </xf>
    <xf numFmtId="49" fontId="0" fillId="0" borderId="19" xfId="0" applyNumberFormat="1" applyFont="1" applyBorder="1" applyAlignment="1">
      <alignment horizontal="center" vertical="center"/>
    </xf>
    <xf numFmtId="0" fontId="0" fillId="0" borderId="56" xfId="0" applyBorder="1" applyAlignment="1">
      <alignment/>
    </xf>
    <xf numFmtId="0" fontId="1" fillId="0" borderId="24" xfId="0" applyFont="1" applyBorder="1" applyAlignment="1">
      <alignment vertical="top" wrapText="1"/>
    </xf>
    <xf numFmtId="0" fontId="1" fillId="0" borderId="24" xfId="0" applyFont="1" applyBorder="1" applyAlignment="1">
      <alignment horizontal="center" vertical="top"/>
    </xf>
    <xf numFmtId="0" fontId="0" fillId="0" borderId="57" xfId="0" applyBorder="1" applyAlignment="1">
      <alignment/>
    </xf>
    <xf numFmtId="0" fontId="1" fillId="0" borderId="20" xfId="0" applyFont="1" applyBorder="1" applyAlignment="1" applyProtection="1">
      <alignment horizontal="centerContinuous" wrapText="1"/>
      <protection/>
    </xf>
    <xf numFmtId="0" fontId="1" fillId="0" borderId="21" xfId="0" applyFont="1" applyBorder="1" applyAlignment="1" applyProtection="1">
      <alignment horizontal="centerContinuous" wrapText="1"/>
      <protection/>
    </xf>
    <xf numFmtId="0" fontId="1" fillId="0" borderId="20" xfId="0" applyFont="1" applyBorder="1" applyAlignment="1" applyProtection="1">
      <alignment horizontal="center" wrapText="1"/>
      <protection/>
    </xf>
    <xf numFmtId="0" fontId="1" fillId="0" borderId="23" xfId="0" applyFont="1" applyBorder="1" applyAlignment="1" applyProtection="1">
      <alignment horizontal="center" wrapText="1"/>
      <protection/>
    </xf>
    <xf numFmtId="0" fontId="11" fillId="0" borderId="19" xfId="0" applyFont="1" applyBorder="1" applyAlignment="1">
      <alignment horizontal="center" vertical="center" wrapText="1"/>
    </xf>
    <xf numFmtId="38" fontId="0" fillId="32" borderId="13" xfId="0" applyNumberFormat="1" applyFont="1" applyFill="1" applyBorder="1" applyAlignment="1" applyProtection="1">
      <alignment/>
      <protection locked="0"/>
    </xf>
    <xf numFmtId="38" fontId="1" fillId="0" borderId="23" xfId="0" applyNumberFormat="1" applyFont="1" applyBorder="1" applyAlignment="1">
      <alignment/>
    </xf>
    <xf numFmtId="10" fontId="0" fillId="0" borderId="29" xfId="0" applyNumberFormat="1" applyFont="1" applyBorder="1" applyAlignment="1">
      <alignment/>
    </xf>
    <xf numFmtId="38" fontId="1" fillId="0" borderId="0" xfId="0" applyNumberFormat="1" applyFont="1" applyBorder="1" applyAlignment="1">
      <alignment/>
    </xf>
    <xf numFmtId="38" fontId="1" fillId="0" borderId="30" xfId="0" applyNumberFormat="1" applyFont="1" applyBorder="1" applyAlignment="1">
      <alignment/>
    </xf>
    <xf numFmtId="38" fontId="2" fillId="0" borderId="30" xfId="0" applyNumberFormat="1" applyFont="1" applyBorder="1" applyAlignment="1" applyProtection="1">
      <alignment/>
      <protection/>
    </xf>
    <xf numFmtId="38" fontId="2" fillId="0" borderId="30" xfId="0" applyNumberFormat="1" applyFont="1" applyBorder="1" applyAlignment="1">
      <alignment/>
    </xf>
    <xf numFmtId="38" fontId="0" fillId="0" borderId="54" xfId="0" applyNumberFormat="1" applyFont="1" applyBorder="1" applyAlignment="1">
      <alignment/>
    </xf>
    <xf numFmtId="38" fontId="1" fillId="0" borderId="38" xfId="0" applyNumberFormat="1" applyFont="1" applyBorder="1" applyAlignment="1" applyProtection="1">
      <alignment/>
      <protection/>
    </xf>
    <xf numFmtId="38" fontId="1" fillId="0" borderId="22" xfId="0" applyNumberFormat="1" applyFont="1" applyBorder="1" applyAlignment="1">
      <alignment/>
    </xf>
    <xf numFmtId="38" fontId="1" fillId="0" borderId="10" xfId="0" applyNumberFormat="1" applyFont="1" applyBorder="1" applyAlignment="1">
      <alignment/>
    </xf>
    <xf numFmtId="0" fontId="0" fillId="0" borderId="43" xfId="0" applyFont="1" applyBorder="1" applyAlignment="1">
      <alignment/>
    </xf>
    <xf numFmtId="0" fontId="17" fillId="0" borderId="0" xfId="0" applyFont="1" applyBorder="1" applyAlignment="1">
      <alignment horizontal="right"/>
    </xf>
    <xf numFmtId="0" fontId="1" fillId="35" borderId="0" xfId="0" applyFont="1" applyFill="1" applyBorder="1" applyAlignment="1">
      <alignment vertical="top"/>
    </xf>
    <xf numFmtId="0" fontId="0" fillId="0" borderId="58" xfId="0" applyFont="1" applyBorder="1" applyAlignment="1">
      <alignment/>
    </xf>
    <xf numFmtId="0" fontId="0" fillId="0" borderId="59" xfId="0" applyFont="1" applyBorder="1" applyAlignment="1">
      <alignment/>
    </xf>
    <xf numFmtId="6" fontId="0" fillId="0" borderId="60" xfId="0" applyNumberFormat="1" applyFont="1" applyBorder="1" applyAlignment="1">
      <alignment horizontal="center"/>
    </xf>
    <xf numFmtId="175" fontId="0" fillId="0" borderId="59" xfId="0" applyNumberFormat="1" applyFont="1" applyBorder="1" applyAlignment="1">
      <alignment horizontal="center"/>
    </xf>
    <xf numFmtId="0" fontId="0" fillId="0" borderId="59" xfId="0" applyFont="1" applyBorder="1" applyAlignment="1">
      <alignment horizontal="center"/>
    </xf>
    <xf numFmtId="175" fontId="0" fillId="0" borderId="59" xfId="0" applyNumberFormat="1" applyFont="1" applyBorder="1" applyAlignment="1" applyProtection="1">
      <alignment horizontal="center"/>
      <protection/>
    </xf>
    <xf numFmtId="0" fontId="0" fillId="0" borderId="61" xfId="0" applyFont="1" applyBorder="1" applyAlignment="1">
      <alignment/>
    </xf>
    <xf numFmtId="176" fontId="0" fillId="35" borderId="62" xfId="0" applyNumberFormat="1" applyFont="1" applyFill="1" applyBorder="1" applyAlignment="1">
      <alignment/>
    </xf>
    <xf numFmtId="0" fontId="0" fillId="0" borderId="63" xfId="0" applyFont="1" applyBorder="1" applyAlignment="1">
      <alignment/>
    </xf>
    <xf numFmtId="0" fontId="1" fillId="0" borderId="25" xfId="0" applyFont="1" applyBorder="1" applyAlignment="1">
      <alignment vertical="top"/>
    </xf>
    <xf numFmtId="0" fontId="1" fillId="0" borderId="64" xfId="0" applyFont="1" applyBorder="1" applyAlignment="1">
      <alignment horizontal="center" vertical="top"/>
    </xf>
    <xf numFmtId="0" fontId="1" fillId="0" borderId="65" xfId="0" applyFont="1" applyBorder="1" applyAlignment="1">
      <alignment horizontal="center" vertical="top"/>
    </xf>
    <xf numFmtId="0" fontId="1" fillId="0" borderId="23" xfId="0" applyFont="1" applyBorder="1" applyAlignment="1" applyProtection="1">
      <alignment horizontal="center" vertical="center" wrapText="1"/>
      <protection/>
    </xf>
    <xf numFmtId="49" fontId="0" fillId="0" borderId="29" xfId="0" applyNumberFormat="1" applyFont="1" applyBorder="1" applyAlignment="1">
      <alignment horizontal="center"/>
    </xf>
    <xf numFmtId="0" fontId="58" fillId="0" borderId="0" xfId="0" applyFont="1" applyBorder="1" applyAlignment="1" applyProtection="1">
      <alignment/>
      <protection locked="0"/>
    </xf>
    <xf numFmtId="0" fontId="59" fillId="0" borderId="10" xfId="0" applyFont="1" applyBorder="1" applyAlignment="1" applyProtection="1">
      <alignment vertical="center"/>
      <protection/>
    </xf>
    <xf numFmtId="0" fontId="59" fillId="0" borderId="0" xfId="0" applyFont="1" applyBorder="1" applyAlignment="1">
      <alignment/>
    </xf>
    <xf numFmtId="0" fontId="59" fillId="0" borderId="0" xfId="0" applyFont="1" applyBorder="1" applyAlignment="1">
      <alignment vertical="center"/>
    </xf>
    <xf numFmtId="0" fontId="59" fillId="0" borderId="0" xfId="0" applyFont="1" applyBorder="1" applyAlignment="1">
      <alignment/>
    </xf>
    <xf numFmtId="0" fontId="59" fillId="0" borderId="0" xfId="0" applyFont="1" applyFill="1" applyBorder="1" applyAlignment="1">
      <alignment/>
    </xf>
    <xf numFmtId="176" fontId="0" fillId="32" borderId="0" xfId="0" applyNumberFormat="1" applyFont="1" applyFill="1" applyBorder="1" applyAlignment="1" applyProtection="1">
      <alignment horizontal="left" vertical="top"/>
      <protection locked="0"/>
    </xf>
    <xf numFmtId="10" fontId="0" fillId="0" borderId="0" xfId="0" applyNumberFormat="1" applyFont="1" applyAlignment="1">
      <alignment horizontal="center" vertical="center"/>
    </xf>
    <xf numFmtId="0" fontId="0" fillId="0" borderId="0" xfId="0" applyFont="1" applyBorder="1" applyAlignment="1" applyProtection="1">
      <alignment horizontal="right" vertical="center"/>
      <protection/>
    </xf>
    <xf numFmtId="0" fontId="0" fillId="32" borderId="10" xfId="0" applyFont="1" applyFill="1" applyBorder="1" applyAlignment="1" applyProtection="1">
      <alignment horizontal="center" vertical="center"/>
      <protection locked="0"/>
    </xf>
    <xf numFmtId="0" fontId="0" fillId="32" borderId="22" xfId="0" applyFont="1" applyFill="1" applyBorder="1" applyAlignment="1" applyProtection="1">
      <alignment horizontal="center" vertical="center"/>
      <protection locked="0"/>
    </xf>
    <xf numFmtId="3" fontId="0" fillId="0" borderId="10" xfId="0" applyNumberFormat="1" applyFont="1" applyBorder="1" applyAlignment="1" applyProtection="1">
      <alignment horizontal="center" vertical="center"/>
      <protection/>
    </xf>
    <xf numFmtId="10" fontId="0" fillId="0" borderId="26" xfId="42" applyNumberFormat="1" applyFont="1" applyFill="1" applyBorder="1" applyAlignment="1" applyProtection="1">
      <alignment horizontal="center"/>
      <protection/>
    </xf>
    <xf numFmtId="10" fontId="0" fillId="0" borderId="13" xfId="42" applyNumberFormat="1" applyFont="1" applyFill="1" applyBorder="1" applyAlignment="1" applyProtection="1">
      <alignment horizontal="center"/>
      <protection/>
    </xf>
    <xf numFmtId="176" fontId="9" fillId="0" borderId="10" xfId="0" applyNumberFormat="1" applyFont="1" applyBorder="1" applyAlignment="1" applyProtection="1">
      <alignment horizontal="left" vertical="top"/>
      <protection/>
    </xf>
    <xf numFmtId="176" fontId="0" fillId="0" borderId="10" xfId="0" applyNumberFormat="1" applyFont="1" applyBorder="1" applyAlignment="1" applyProtection="1">
      <alignment horizontal="center"/>
      <protection/>
    </xf>
    <xf numFmtId="176" fontId="0" fillId="0" borderId="10" xfId="0" applyNumberFormat="1" applyFont="1" applyBorder="1" applyAlignment="1" applyProtection="1">
      <alignment horizontal="left" vertical="top"/>
      <protection/>
    </xf>
    <xf numFmtId="176" fontId="0" fillId="0" borderId="0" xfId="0" applyNumberFormat="1" applyFont="1" applyBorder="1" applyAlignment="1" quotePrefix="1">
      <alignment horizontal="left"/>
    </xf>
    <xf numFmtId="176" fontId="0" fillId="0" borderId="0" xfId="0" applyNumberFormat="1" applyFont="1" applyBorder="1" applyAlignment="1" quotePrefix="1">
      <alignment horizontal="center"/>
    </xf>
    <xf numFmtId="176" fontId="0" fillId="32" borderId="22" xfId="0" applyNumberFormat="1" applyFont="1" applyFill="1" applyBorder="1" applyAlignment="1" applyProtection="1" quotePrefix="1">
      <alignment horizontal="left" vertical="center"/>
      <protection locked="0"/>
    </xf>
    <xf numFmtId="176" fontId="0" fillId="0" borderId="10" xfId="0" applyNumberFormat="1" applyFont="1" applyBorder="1" applyAlignment="1">
      <alignment horizontal="center"/>
    </xf>
    <xf numFmtId="176" fontId="0" fillId="0" borderId="10" xfId="0" applyNumberFormat="1" applyFont="1" applyBorder="1" applyAlignment="1" applyProtection="1">
      <alignment horizontal="center"/>
      <protection locked="0"/>
    </xf>
    <xf numFmtId="176" fontId="17" fillId="0" borderId="10" xfId="0" applyNumberFormat="1" applyFont="1" applyBorder="1" applyAlignment="1" applyProtection="1">
      <alignment horizontal="center"/>
      <protection/>
    </xf>
    <xf numFmtId="176" fontId="0" fillId="32" borderId="22" xfId="0" applyNumberFormat="1" applyFont="1" applyFill="1" applyBorder="1" applyAlignment="1" applyProtection="1" quotePrefix="1">
      <alignment horizontal="left"/>
      <protection locked="0"/>
    </xf>
    <xf numFmtId="0" fontId="0" fillId="32" borderId="20" xfId="0" applyFont="1" applyFill="1" applyBorder="1" applyAlignment="1" applyProtection="1">
      <alignment horizontal="left" vertical="center" wrapText="1" indent="1"/>
      <protection locked="0"/>
    </xf>
    <xf numFmtId="0" fontId="0" fillId="32" borderId="22" xfId="0" applyFont="1" applyFill="1" applyBorder="1" applyAlignment="1" applyProtection="1">
      <alignment horizontal="left" vertical="center" wrapText="1" indent="1"/>
      <protection locked="0"/>
    </xf>
    <xf numFmtId="0" fontId="0" fillId="32" borderId="21" xfId="0" applyFont="1" applyFill="1" applyBorder="1" applyAlignment="1" applyProtection="1">
      <alignment horizontal="left" vertical="center" wrapText="1" indent="1"/>
      <protection locked="0"/>
    </xf>
    <xf numFmtId="0" fontId="0" fillId="0" borderId="0" xfId="0" applyFont="1" applyBorder="1" applyAlignment="1" applyProtection="1">
      <alignment horizontal="center"/>
      <protection/>
    </xf>
    <xf numFmtId="0" fontId="60" fillId="0" borderId="0" xfId="0" applyFont="1" applyBorder="1" applyAlignment="1">
      <alignment horizontal="left" vertical="center"/>
    </xf>
    <xf numFmtId="0" fontId="60" fillId="0" borderId="17" xfId="0" applyFont="1" applyBorder="1" applyAlignment="1">
      <alignment horizontal="left" vertical="center"/>
    </xf>
    <xf numFmtId="6" fontId="0" fillId="32" borderId="20" xfId="0" applyNumberFormat="1" applyFont="1" applyFill="1" applyBorder="1" applyAlignment="1" applyProtection="1">
      <alignment horizontal="center" vertical="center" wrapText="1"/>
      <protection locked="0"/>
    </xf>
    <xf numFmtId="6" fontId="0" fillId="32" borderId="53" xfId="0" applyNumberFormat="1" applyFont="1" applyFill="1" applyBorder="1" applyAlignment="1" applyProtection="1">
      <alignment horizontal="center" vertical="center" wrapText="1"/>
      <protection locked="0"/>
    </xf>
    <xf numFmtId="0" fontId="11" fillId="0" borderId="66" xfId="0" applyFont="1" applyBorder="1" applyAlignment="1" applyProtection="1">
      <alignment horizontal="center" vertical="center" textRotation="90"/>
      <protection/>
    </xf>
    <xf numFmtId="0" fontId="11" fillId="0" borderId="32" xfId="0" applyFont="1" applyBorder="1" applyAlignment="1" applyProtection="1">
      <alignment horizontal="center" vertical="center" textRotation="90"/>
      <protection/>
    </xf>
    <xf numFmtId="0" fontId="1" fillId="36" borderId="67" xfId="0" applyFont="1" applyFill="1" applyBorder="1" applyAlignment="1" applyProtection="1">
      <alignment horizontal="center" vertical="center" wrapText="1"/>
      <protection/>
    </xf>
    <xf numFmtId="0" fontId="1" fillId="36" borderId="60" xfId="0" applyFont="1" applyFill="1" applyBorder="1" applyAlignment="1" applyProtection="1">
      <alignment horizontal="center" vertical="center" wrapText="1"/>
      <protection/>
    </xf>
    <xf numFmtId="0" fontId="1" fillId="36" borderId="68" xfId="0" applyFont="1" applyFill="1" applyBorder="1" applyAlignment="1" applyProtection="1">
      <alignment horizontal="center" vertical="center" wrapText="1"/>
      <protection/>
    </xf>
    <xf numFmtId="0" fontId="1" fillId="0" borderId="69" xfId="0" applyFont="1" applyFill="1" applyBorder="1" applyAlignment="1" applyProtection="1">
      <alignment horizontal="right" vertical="center" wrapText="1"/>
      <protection/>
    </xf>
    <xf numFmtId="0" fontId="1" fillId="0" borderId="64" xfId="0" applyFont="1" applyFill="1" applyBorder="1" applyAlignment="1" applyProtection="1">
      <alignment horizontal="right" vertical="center" wrapText="1"/>
      <protection/>
    </xf>
    <xf numFmtId="0" fontId="1" fillId="0" borderId="70" xfId="0" applyFont="1" applyFill="1" applyBorder="1" applyAlignment="1" applyProtection="1">
      <alignment horizontal="right" vertical="center" wrapText="1"/>
      <protection/>
    </xf>
    <xf numFmtId="6" fontId="1" fillId="0" borderId="69" xfId="0" applyNumberFormat="1" applyFont="1" applyFill="1" applyBorder="1" applyAlignment="1" applyProtection="1">
      <alignment horizontal="center" vertical="center" wrapText="1"/>
      <protection/>
    </xf>
    <xf numFmtId="6" fontId="1" fillId="0" borderId="71" xfId="0" applyNumberFormat="1" applyFont="1" applyFill="1" applyBorder="1" applyAlignment="1" applyProtection="1">
      <alignment horizontal="center" vertical="center" wrapText="1"/>
      <protection/>
    </xf>
    <xf numFmtId="0" fontId="1" fillId="0" borderId="20" xfId="0" applyFont="1" applyFill="1" applyBorder="1" applyAlignment="1" applyProtection="1">
      <alignment horizontal="right" vertical="center" wrapText="1"/>
      <protection/>
    </xf>
    <xf numFmtId="0" fontId="1" fillId="0" borderId="22" xfId="0" applyFont="1" applyFill="1" applyBorder="1" applyAlignment="1" applyProtection="1">
      <alignment horizontal="right" vertical="center" wrapText="1"/>
      <protection/>
    </xf>
    <xf numFmtId="0" fontId="1" fillId="0" borderId="21" xfId="0" applyFont="1" applyFill="1" applyBorder="1" applyAlignment="1" applyProtection="1">
      <alignment horizontal="right" vertical="center" wrapText="1"/>
      <protection/>
    </xf>
    <xf numFmtId="6" fontId="1" fillId="0" borderId="14" xfId="0" applyNumberFormat="1" applyFont="1" applyFill="1" applyBorder="1" applyAlignment="1" applyProtection="1">
      <alignment horizontal="center" vertical="center" wrapText="1"/>
      <protection/>
    </xf>
    <xf numFmtId="6" fontId="1" fillId="0" borderId="55" xfId="0" applyNumberFormat="1" applyFont="1" applyFill="1" applyBorder="1" applyAlignment="1" applyProtection="1">
      <alignment horizontal="center" vertical="center" wrapText="1"/>
      <protection/>
    </xf>
    <xf numFmtId="0" fontId="1" fillId="34" borderId="20" xfId="0" applyFont="1" applyFill="1" applyBorder="1" applyAlignment="1" applyProtection="1">
      <alignment horizontal="center" vertical="center" wrapText="1"/>
      <protection/>
    </xf>
    <xf numFmtId="0" fontId="1" fillId="34" borderId="53"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wrapText="1"/>
      <protection/>
    </xf>
    <xf numFmtId="0" fontId="1" fillId="0" borderId="53" xfId="0" applyFont="1" applyFill="1" applyBorder="1" applyAlignment="1" applyProtection="1">
      <alignment horizontal="center" vertical="center" wrapText="1"/>
      <protection/>
    </xf>
    <xf numFmtId="0" fontId="0" fillId="0" borderId="0" xfId="0" applyFont="1" applyBorder="1" applyAlignment="1" applyProtection="1">
      <alignment horizontal="left"/>
      <protection/>
    </xf>
    <xf numFmtId="0" fontId="0" fillId="0" borderId="0" xfId="0" applyFont="1" applyBorder="1" applyAlignment="1" applyProtection="1">
      <alignment horizontal="left" vertical="center"/>
      <protection/>
    </xf>
    <xf numFmtId="0" fontId="1" fillId="36" borderId="72" xfId="0" applyFont="1" applyFill="1" applyBorder="1" applyAlignment="1" applyProtection="1">
      <alignment horizontal="center" vertical="center" wrapText="1"/>
      <protection/>
    </xf>
    <xf numFmtId="0" fontId="7" fillId="0" borderId="20"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xf>
    <xf numFmtId="0" fontId="1" fillId="0" borderId="20" xfId="0" applyFont="1" applyBorder="1" applyAlignment="1" applyProtection="1">
      <alignment horizontal="center" vertical="center"/>
      <protection/>
    </xf>
    <xf numFmtId="0" fontId="1" fillId="0" borderId="22" xfId="0" applyFont="1" applyBorder="1" applyAlignment="1" applyProtection="1">
      <alignment horizontal="center" vertical="center"/>
      <protection/>
    </xf>
    <xf numFmtId="0" fontId="1" fillId="0" borderId="21" xfId="0" applyFont="1" applyBorder="1" applyAlignment="1" applyProtection="1">
      <alignment horizontal="center" vertical="center"/>
      <protection/>
    </xf>
    <xf numFmtId="0" fontId="0" fillId="32" borderId="10" xfId="0" applyFont="1" applyFill="1" applyBorder="1" applyAlignment="1">
      <alignment horizontal="center"/>
    </xf>
    <xf numFmtId="0" fontId="0" fillId="0" borderId="10" xfId="0" applyFont="1" applyBorder="1" applyAlignment="1" applyProtection="1">
      <alignment horizontal="left" vertical="top"/>
      <protection/>
    </xf>
    <xf numFmtId="0" fontId="1" fillId="32" borderId="0" xfId="0" applyFont="1" applyFill="1" applyBorder="1" applyAlignment="1">
      <alignment vertical="top" wrapText="1"/>
    </xf>
    <xf numFmtId="0" fontId="0" fillId="32" borderId="0" xfId="0" applyFill="1" applyBorder="1" applyAlignment="1">
      <alignment wrapText="1"/>
    </xf>
    <xf numFmtId="0" fontId="1" fillId="0" borderId="18" xfId="0" applyFont="1" applyBorder="1" applyAlignment="1">
      <alignment horizontal="center" vertical="center"/>
    </xf>
    <xf numFmtId="0" fontId="1" fillId="0" borderId="18" xfId="0" applyFont="1" applyBorder="1" applyAlignment="1">
      <alignment horizontal="center" vertical="top"/>
    </xf>
    <xf numFmtId="176" fontId="9" fillId="0" borderId="10" xfId="0" applyNumberFormat="1" applyFont="1" applyBorder="1" applyAlignment="1" applyProtection="1">
      <alignment horizontal="center"/>
      <protection/>
    </xf>
    <xf numFmtId="0" fontId="7" fillId="0" borderId="0" xfId="0" applyFont="1" applyBorder="1" applyAlignment="1">
      <alignment horizontal="center" vertical="center"/>
    </xf>
    <xf numFmtId="0" fontId="1" fillId="0" borderId="20" xfId="0" applyFont="1" applyBorder="1" applyAlignment="1">
      <alignment horizontal="left" vertical="center" indent="2"/>
    </xf>
    <xf numFmtId="0" fontId="1" fillId="0" borderId="22" xfId="0" applyFont="1" applyBorder="1" applyAlignment="1">
      <alignment horizontal="left" vertical="center" indent="2"/>
    </xf>
    <xf numFmtId="0" fontId="1" fillId="0" borderId="21" xfId="0" applyFont="1" applyBorder="1" applyAlignment="1">
      <alignment horizontal="left" vertical="center" indent="2"/>
    </xf>
    <xf numFmtId="0" fontId="1" fillId="0" borderId="20" xfId="0" applyFont="1" applyBorder="1" applyAlignment="1" applyProtection="1">
      <alignment horizontal="center" vertical="center" wrapText="1"/>
      <protection/>
    </xf>
    <xf numFmtId="0" fontId="1" fillId="0" borderId="21" xfId="0" applyFont="1" applyBorder="1" applyAlignment="1" applyProtection="1">
      <alignment horizontal="center" vertical="center" wrapText="1"/>
      <protection/>
    </xf>
    <xf numFmtId="0" fontId="0" fillId="32" borderId="10" xfId="0" applyFill="1" applyBorder="1" applyAlignment="1">
      <alignment horizontal="center"/>
    </xf>
    <xf numFmtId="0" fontId="1" fillId="0" borderId="73" xfId="0" applyFont="1" applyBorder="1" applyAlignment="1">
      <alignment horizontal="center" vertical="top"/>
    </xf>
    <xf numFmtId="0" fontId="1" fillId="35" borderId="20" xfId="0" applyFont="1" applyFill="1" applyBorder="1" applyAlignment="1">
      <alignment horizontal="center" vertical="center"/>
    </xf>
    <xf numFmtId="0" fontId="1" fillId="35" borderId="21" xfId="0" applyFont="1" applyFill="1" applyBorder="1" applyAlignment="1">
      <alignment horizontal="center" vertical="center"/>
    </xf>
    <xf numFmtId="0" fontId="1" fillId="0" borderId="43" xfId="0" applyFont="1" applyBorder="1" applyAlignment="1">
      <alignment vertical="top" wrapText="1"/>
    </xf>
    <xf numFmtId="0" fontId="0" fillId="0" borderId="43" xfId="0" applyFont="1" applyBorder="1" applyAlignment="1">
      <alignment/>
    </xf>
    <xf numFmtId="0" fontId="0" fillId="0" borderId="44" xfId="0" applyFont="1" applyBorder="1" applyAlignment="1">
      <alignment/>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8" fillId="0" borderId="0" xfId="0" applyFont="1" applyBorder="1" applyAlignment="1">
      <alignment horizontal="center" vertical="center"/>
    </xf>
    <xf numFmtId="0" fontId="1" fillId="0" borderId="14" xfId="0" applyFont="1" applyBorder="1" applyAlignment="1">
      <alignment horizontal="center" vertical="center"/>
    </xf>
    <xf numFmtId="0" fontId="1" fillId="0" borderId="18" xfId="0" applyFont="1" applyBorder="1" applyAlignment="1">
      <alignment horizontal="center" vertical="center"/>
    </xf>
    <xf numFmtId="0" fontId="1" fillId="0" borderId="15" xfId="0" applyFont="1" applyBorder="1" applyAlignment="1">
      <alignment horizontal="center" vertical="center"/>
    </xf>
    <xf numFmtId="0" fontId="0" fillId="0" borderId="18" xfId="0" applyFont="1" applyFill="1" applyBorder="1" applyAlignment="1">
      <alignment horizontal="center"/>
    </xf>
    <xf numFmtId="0" fontId="0" fillId="0" borderId="18" xfId="0" applyFont="1" applyBorder="1" applyAlignment="1">
      <alignment horizontal="center"/>
    </xf>
    <xf numFmtId="0" fontId="0" fillId="35" borderId="10" xfId="0" applyFont="1" applyFill="1" applyBorder="1" applyAlignment="1">
      <alignment horizontal="center"/>
    </xf>
    <xf numFmtId="0" fontId="0" fillId="32" borderId="10" xfId="0" applyFont="1" applyFill="1" applyBorder="1" applyAlignment="1">
      <alignment/>
    </xf>
    <xf numFmtId="0" fontId="1" fillId="0" borderId="74" xfId="0" applyFont="1" applyBorder="1" applyAlignment="1">
      <alignment horizontal="center" vertical="top"/>
    </xf>
    <xf numFmtId="0" fontId="0" fillId="32" borderId="47" xfId="0" applyFont="1" applyFill="1" applyBorder="1" applyAlignment="1">
      <alignment/>
    </xf>
    <xf numFmtId="0" fontId="1" fillId="0" borderId="75" xfId="0" applyFont="1" applyBorder="1" applyAlignment="1">
      <alignment horizontal="center" vertical="top"/>
    </xf>
    <xf numFmtId="0" fontId="1" fillId="0" borderId="76" xfId="0" applyFont="1" applyBorder="1" applyAlignment="1">
      <alignment horizontal="center" vertical="top"/>
    </xf>
    <xf numFmtId="176" fontId="0" fillId="32" borderId="10" xfId="0" applyNumberFormat="1" applyFill="1" applyBorder="1" applyAlignment="1" applyProtection="1">
      <alignment horizontal="center"/>
      <protection locked="0"/>
    </xf>
    <xf numFmtId="176" fontId="0" fillId="32" borderId="47" xfId="0" applyNumberFormat="1" applyFill="1" applyBorder="1" applyAlignment="1" applyProtection="1">
      <alignment horizontal="center"/>
      <protection locked="0"/>
    </xf>
    <xf numFmtId="0" fontId="0" fillId="32" borderId="10" xfId="0" applyFont="1" applyFill="1" applyBorder="1" applyAlignment="1" applyProtection="1">
      <alignment horizontal="center"/>
      <protection locked="0"/>
    </xf>
    <xf numFmtId="0" fontId="1" fillId="0" borderId="75" xfId="0" applyFont="1" applyFill="1" applyBorder="1" applyAlignment="1">
      <alignment horizontal="center" vertical="top"/>
    </xf>
    <xf numFmtId="0" fontId="0" fillId="0" borderId="18" xfId="0" applyBorder="1" applyAlignment="1">
      <alignment horizontal="center" vertical="center"/>
    </xf>
    <xf numFmtId="0" fontId="0" fillId="35" borderId="10" xfId="0" applyFont="1" applyFill="1" applyBorder="1" applyAlignment="1" applyProtection="1">
      <alignment horizontal="center"/>
      <protection/>
    </xf>
    <xf numFmtId="0" fontId="0" fillId="0" borderId="18" xfId="0" applyBorder="1" applyAlignment="1">
      <alignment horizontal="center"/>
    </xf>
    <xf numFmtId="176" fontId="0" fillId="35" borderId="10" xfId="0" applyNumberFormat="1" applyFill="1" applyBorder="1" applyAlignment="1" applyProtection="1">
      <alignment horizontal="center" vertical="center"/>
      <protection/>
    </xf>
    <xf numFmtId="0" fontId="1" fillId="32" borderId="43" xfId="0" applyFont="1" applyFill="1" applyBorder="1" applyAlignment="1">
      <alignment vertical="top" wrapText="1"/>
    </xf>
    <xf numFmtId="0" fontId="0" fillId="32" borderId="43" xfId="0" applyFill="1" applyBorder="1" applyAlignment="1">
      <alignment/>
    </xf>
    <xf numFmtId="0" fontId="0" fillId="35" borderId="22" xfId="0" applyFill="1" applyBorder="1" applyAlignment="1">
      <alignment horizontal="center" vertical="center"/>
    </xf>
    <xf numFmtId="0" fontId="0" fillId="35" borderId="21" xfId="0" applyFill="1" applyBorder="1" applyAlignment="1">
      <alignment horizontal="center" vertical="center"/>
    </xf>
    <xf numFmtId="0" fontId="1" fillId="0" borderId="0" xfId="0" applyFont="1" applyBorder="1" applyAlignment="1">
      <alignment horizontal="right"/>
    </xf>
    <xf numFmtId="0" fontId="1" fillId="0" borderId="20" xfId="0" applyFont="1" applyBorder="1" applyAlignment="1">
      <alignment horizontal="center" vertical="center"/>
    </xf>
    <xf numFmtId="0" fontId="1" fillId="0" borderId="22" xfId="0" applyFont="1" applyBorder="1" applyAlignment="1">
      <alignment horizontal="center" vertical="center"/>
    </xf>
    <xf numFmtId="0" fontId="1" fillId="0" borderId="21" xfId="0" applyFont="1" applyBorder="1" applyAlignment="1">
      <alignment horizontal="center" vertical="center"/>
    </xf>
    <xf numFmtId="176" fontId="0" fillId="32" borderId="10" xfId="0" applyNumberFormat="1" applyFont="1" applyFill="1" applyBorder="1" applyAlignment="1" applyProtection="1">
      <alignment horizontal="center"/>
      <protection locked="0"/>
    </xf>
    <xf numFmtId="176" fontId="0" fillId="32" borderId="47" xfId="0" applyNumberFormat="1" applyFont="1" applyFill="1" applyBorder="1" applyAlignment="1" applyProtection="1">
      <alignment horizontal="center"/>
      <protection locked="0"/>
    </xf>
    <xf numFmtId="176" fontId="8" fillId="0" borderId="0" xfId="0" applyNumberFormat="1" applyFont="1" applyBorder="1" applyAlignment="1">
      <alignment horizontal="center" vertical="center"/>
    </xf>
    <xf numFmtId="0" fontId="0" fillId="32" borderId="43" xfId="0" applyFont="1" applyFill="1" applyBorder="1" applyAlignment="1">
      <alignment/>
    </xf>
    <xf numFmtId="0" fontId="1" fillId="0" borderId="64" xfId="0" applyFont="1" applyBorder="1" applyAlignment="1">
      <alignment horizontal="center" vertical="top"/>
    </xf>
    <xf numFmtId="0" fontId="0" fillId="0" borderId="0" xfId="0" applyFont="1" applyBorder="1" applyAlignment="1">
      <alignment horizontal="right"/>
    </xf>
    <xf numFmtId="0" fontId="0" fillId="0" borderId="0" xfId="0" applyFont="1" applyBorder="1" applyAlignment="1">
      <alignment horizontal="left" vertical="center"/>
    </xf>
    <xf numFmtId="0" fontId="0" fillId="0" borderId="10" xfId="0" applyFont="1" applyBorder="1" applyAlignment="1">
      <alignment horizontal="center" vertical="center"/>
    </xf>
    <xf numFmtId="0" fontId="16" fillId="0" borderId="33" xfId="0" applyFont="1" applyBorder="1" applyAlignment="1" applyProtection="1">
      <alignment horizontal="center" vertical="center" textRotation="90"/>
      <protection/>
    </xf>
    <xf numFmtId="0" fontId="16" fillId="0" borderId="32" xfId="0" applyFont="1" applyBorder="1" applyAlignment="1" applyProtection="1">
      <alignment horizontal="center" vertical="center" textRotation="90"/>
      <protection/>
    </xf>
    <xf numFmtId="0" fontId="1" fillId="36" borderId="11" xfId="0" applyFont="1" applyFill="1" applyBorder="1" applyAlignment="1" applyProtection="1">
      <alignment horizontal="center" vertical="center" wrapText="1"/>
      <protection/>
    </xf>
    <xf numFmtId="0" fontId="1" fillId="36" borderId="10" xfId="0" applyFont="1" applyFill="1" applyBorder="1" applyAlignment="1" applyProtection="1">
      <alignment horizontal="center" vertical="center" wrapText="1"/>
      <protection/>
    </xf>
    <xf numFmtId="0" fontId="1" fillId="36" borderId="12" xfId="0" applyFont="1" applyFill="1" applyBorder="1" applyAlignment="1" applyProtection="1">
      <alignment horizontal="center" vertical="center" wrapText="1"/>
      <protection/>
    </xf>
    <xf numFmtId="0" fontId="1" fillId="36" borderId="62" xfId="0" applyFont="1" applyFill="1" applyBorder="1" applyAlignment="1" applyProtection="1">
      <alignment horizontal="center" vertical="center" wrapText="1"/>
      <protection/>
    </xf>
    <xf numFmtId="0" fontId="7" fillId="0" borderId="0" xfId="0" applyFont="1" applyBorder="1" applyAlignment="1">
      <alignment horizontal="center" vertical="top"/>
    </xf>
    <xf numFmtId="0" fontId="15" fillId="0" borderId="0" xfId="0" applyFont="1" applyBorder="1" applyAlignment="1">
      <alignment horizontal="center"/>
    </xf>
    <xf numFmtId="0" fontId="0" fillId="0" borderId="21" xfId="0" applyBorder="1" applyAlignment="1">
      <alignment horizontal="center" vertical="center"/>
    </xf>
    <xf numFmtId="0" fontId="1" fillId="0" borderId="20" xfId="0" applyFont="1" applyBorder="1" applyAlignment="1">
      <alignment horizontal="left" vertical="center"/>
    </xf>
    <xf numFmtId="0" fontId="1" fillId="0" borderId="22" xfId="0" applyFont="1" applyBorder="1" applyAlignment="1">
      <alignment horizontal="left" vertical="center"/>
    </xf>
    <xf numFmtId="0" fontId="1" fillId="0" borderId="21" xfId="0" applyFont="1" applyBorder="1" applyAlignment="1">
      <alignment horizontal="left" vertical="center"/>
    </xf>
    <xf numFmtId="0" fontId="16" fillId="0" borderId="38" xfId="0" applyFont="1" applyBorder="1" applyAlignment="1">
      <alignment horizontal="center" vertical="center"/>
    </xf>
    <xf numFmtId="0" fontId="16" fillId="0" borderId="53" xfId="0" applyFont="1" applyBorder="1" applyAlignment="1">
      <alignment horizontal="center" vertical="center"/>
    </xf>
    <xf numFmtId="0" fontId="1" fillId="0" borderId="38" xfId="0" applyFont="1" applyBorder="1" applyAlignment="1">
      <alignment horizontal="center" vertical="center"/>
    </xf>
    <xf numFmtId="0" fontId="1" fillId="0" borderId="53" xfId="0" applyFont="1" applyBorder="1" applyAlignment="1">
      <alignment horizontal="center" vertical="center"/>
    </xf>
    <xf numFmtId="0" fontId="8" fillId="0" borderId="0" xfId="0" applyFont="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E92"/>
  <sheetViews>
    <sheetView showGridLines="0" tabSelected="1" zoomScalePageLayoutView="0" workbookViewId="0" topLeftCell="A1">
      <selection activeCell="A2" sqref="A2:K2"/>
    </sheetView>
  </sheetViews>
  <sheetFormatPr defaultColWidth="0" defaultRowHeight="0" customHeight="1" zeroHeight="1"/>
  <cols>
    <col min="1" max="1" width="3.8515625" style="1" customWidth="1"/>
    <col min="2" max="2" width="13.7109375" style="1" customWidth="1"/>
    <col min="3" max="3" width="35.140625" style="1" customWidth="1"/>
    <col min="4" max="4" width="10.00390625" style="1" customWidth="1"/>
    <col min="5" max="5" width="2.8515625" style="1" customWidth="1"/>
    <col min="6" max="7" width="11.28125" style="1" customWidth="1"/>
    <col min="8" max="9" width="11.140625" style="2" customWidth="1"/>
    <col min="10" max="10" width="12.00390625" style="1" customWidth="1"/>
    <col min="11" max="11" width="13.28125" style="1" customWidth="1"/>
    <col min="12" max="16384" width="0" style="1" hidden="1" customWidth="1"/>
  </cols>
  <sheetData>
    <row r="1" spans="1:11" ht="16.5" customHeight="1">
      <c r="A1" s="805" t="s">
        <v>343</v>
      </c>
      <c r="B1" s="806"/>
      <c r="C1" s="832" t="s">
        <v>321</v>
      </c>
      <c r="D1" s="833"/>
      <c r="E1" s="833"/>
      <c r="F1" s="833"/>
      <c r="G1" s="833"/>
      <c r="H1" s="833"/>
      <c r="I1" s="833"/>
      <c r="J1" s="834"/>
      <c r="K1" s="417"/>
    </row>
    <row r="2" spans="1:57" s="4" customFormat="1" ht="15" customHeight="1">
      <c r="A2" s="835" t="s">
        <v>339</v>
      </c>
      <c r="B2" s="835"/>
      <c r="C2" s="835"/>
      <c r="D2" s="835"/>
      <c r="E2" s="835"/>
      <c r="F2" s="835"/>
      <c r="G2" s="835"/>
      <c r="H2" s="835"/>
      <c r="I2" s="835"/>
      <c r="J2" s="835"/>
      <c r="K2" s="835"/>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row>
    <row r="3" spans="1:57" s="4" customFormat="1" ht="12.75" customHeight="1">
      <c r="A3" s="829" t="s">
        <v>2</v>
      </c>
      <c r="B3" s="829"/>
      <c r="C3" s="423"/>
      <c r="D3" s="804" t="s">
        <v>338</v>
      </c>
      <c r="E3" s="804"/>
      <c r="F3" s="735"/>
      <c r="G3" s="5" t="s">
        <v>1</v>
      </c>
      <c r="H3" s="735"/>
      <c r="I3" s="2"/>
      <c r="J3" s="785" t="s">
        <v>3</v>
      </c>
      <c r="K3" s="786"/>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row>
    <row r="4" spans="1:57" s="4" customFormat="1" ht="12.75" customHeight="1">
      <c r="A4" s="829" t="s">
        <v>4</v>
      </c>
      <c r="B4" s="829"/>
      <c r="C4" s="424"/>
      <c r="D4" s="1"/>
      <c r="E4" s="1"/>
      <c r="F4" s="1"/>
      <c r="G4" s="1"/>
      <c r="H4" s="8"/>
      <c r="I4" s="2"/>
      <c r="J4" s="785" t="s">
        <v>5</v>
      </c>
      <c r="K4" s="787"/>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row>
    <row r="5" spans="1:57" s="4" customFormat="1" ht="12.75" customHeight="1">
      <c r="A5" s="829" t="s">
        <v>6</v>
      </c>
      <c r="B5" s="829"/>
      <c r="C5" s="424"/>
      <c r="D5" s="1"/>
      <c r="E5" s="1"/>
      <c r="F5" s="1"/>
      <c r="G5" s="1"/>
      <c r="H5" s="2"/>
      <c r="I5" s="2"/>
      <c r="J5" s="612" t="s">
        <v>344</v>
      </c>
      <c r="K5" s="784">
        <f>IF(K4=0,0,K3/K4)</f>
        <v>0</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row>
    <row r="6" spans="1:57" s="4" customFormat="1" ht="12.75" customHeight="1">
      <c r="A6" s="830" t="s">
        <v>8</v>
      </c>
      <c r="B6" s="830"/>
      <c r="C6" s="783"/>
      <c r="D6" s="1"/>
      <c r="E6" s="1"/>
      <c r="F6" s="1"/>
      <c r="G6" s="1"/>
      <c r="H6" s="2"/>
      <c r="I6" s="2"/>
      <c r="J6" s="785" t="s">
        <v>7</v>
      </c>
      <c r="K6" s="788">
        <f>+K4*12</f>
        <v>0</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row>
    <row r="7" spans="1:57" s="4" customFormat="1" ht="25.5" customHeight="1">
      <c r="A7" s="836" t="s">
        <v>9</v>
      </c>
      <c r="B7" s="837"/>
      <c r="C7" s="838"/>
      <c r="D7" s="744" t="s">
        <v>10</v>
      </c>
      <c r="E7" s="745"/>
      <c r="F7" s="746" t="s">
        <v>11</v>
      </c>
      <c r="G7" s="746" t="s">
        <v>276</v>
      </c>
      <c r="H7" s="746" t="s">
        <v>12</v>
      </c>
      <c r="I7" s="746" t="s">
        <v>13</v>
      </c>
      <c r="J7" s="747" t="s">
        <v>94</v>
      </c>
      <c r="K7" s="13" t="s">
        <v>14</v>
      </c>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row>
    <row r="8" spans="1:57" s="4" customFormat="1" ht="12" customHeight="1">
      <c r="A8" s="14"/>
      <c r="B8" s="15" t="s">
        <v>15</v>
      </c>
      <c r="C8" s="15"/>
      <c r="D8" s="16"/>
      <c r="E8" s="17"/>
      <c r="F8" s="18"/>
      <c r="G8" s="18"/>
      <c r="H8" s="18"/>
      <c r="I8" s="18"/>
      <c r="J8" s="18"/>
      <c r="K8" s="18"/>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row>
    <row r="9" spans="1:57" s="4" customFormat="1" ht="12" customHeight="1">
      <c r="A9" s="19" t="s">
        <v>16</v>
      </c>
      <c r="B9" s="6" t="s">
        <v>308</v>
      </c>
      <c r="C9" s="20"/>
      <c r="D9" s="21">
        <v>6320</v>
      </c>
      <c r="E9" s="22"/>
      <c r="F9" s="428">
        <v>0</v>
      </c>
      <c r="G9" s="789">
        <f>$K$5</f>
        <v>0</v>
      </c>
      <c r="H9" s="325">
        <f>(F9-J9)*G9</f>
        <v>0</v>
      </c>
      <c r="I9" s="325">
        <f>+(F9-H9-J9)</f>
        <v>0</v>
      </c>
      <c r="J9" s="85">
        <v>0</v>
      </c>
      <c r="K9" s="85">
        <f>SUM(H9:J9)</f>
        <v>0</v>
      </c>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row>
    <row r="10" spans="1:57" s="4" customFormat="1" ht="12" customHeight="1">
      <c r="A10" s="24"/>
      <c r="B10" s="25" t="s">
        <v>18</v>
      </c>
      <c r="C10" s="25"/>
      <c r="D10" s="26"/>
      <c r="E10" s="27"/>
      <c r="F10" s="321"/>
      <c r="G10" s="425"/>
      <c r="H10" s="39"/>
      <c r="I10" s="39"/>
      <c r="J10" s="39"/>
      <c r="K10" s="39"/>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row>
    <row r="11" spans="1:57" s="4" customFormat="1" ht="12" customHeight="1">
      <c r="A11" s="28">
        <v>2</v>
      </c>
      <c r="B11" s="6" t="s">
        <v>19</v>
      </c>
      <c r="C11" s="6"/>
      <c r="D11" s="29">
        <v>6210</v>
      </c>
      <c r="E11" s="30"/>
      <c r="F11" s="426">
        <v>0</v>
      </c>
      <c r="G11" s="789">
        <f aca="true" t="shared" si="0" ref="G11:G25">$K$5</f>
        <v>0</v>
      </c>
      <c r="H11" s="325">
        <f>(F11-J11)*G11</f>
        <v>0</v>
      </c>
      <c r="I11" s="325">
        <f>+(F11-H11-J11)</f>
        <v>0</v>
      </c>
      <c r="J11" s="427">
        <v>0</v>
      </c>
      <c r="K11" s="427">
        <f aca="true" t="shared" si="1" ref="K11:K25">SUM(H11:J11)</f>
        <v>0</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row>
    <row r="12" spans="1:57" s="4" customFormat="1" ht="12" customHeight="1">
      <c r="A12" s="28">
        <v>3</v>
      </c>
      <c r="B12" s="6" t="s">
        <v>20</v>
      </c>
      <c r="C12" s="6"/>
      <c r="D12" s="29">
        <v>6235</v>
      </c>
      <c r="E12" s="30"/>
      <c r="F12" s="426">
        <v>0</v>
      </c>
      <c r="G12" s="789">
        <f t="shared" si="0"/>
        <v>0</v>
      </c>
      <c r="H12" s="325">
        <f aca="true" t="shared" si="2" ref="H12:H24">(F12-J12)*G12</f>
        <v>0</v>
      </c>
      <c r="I12" s="325">
        <f aca="true" t="shared" si="3" ref="I12:I24">+(F12-H12-J12)</f>
        <v>0</v>
      </c>
      <c r="J12" s="427">
        <v>0</v>
      </c>
      <c r="K12" s="427">
        <f t="shared" si="1"/>
        <v>0</v>
      </c>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row>
    <row r="13" spans="1:57" s="4" customFormat="1" ht="12" customHeight="1">
      <c r="A13" s="28">
        <v>4</v>
      </c>
      <c r="B13" s="6" t="s">
        <v>21</v>
      </c>
      <c r="C13" s="6"/>
      <c r="D13" s="29">
        <v>6250</v>
      </c>
      <c r="E13" s="30"/>
      <c r="F13" s="426">
        <v>0</v>
      </c>
      <c r="G13" s="789">
        <f t="shared" si="0"/>
        <v>0</v>
      </c>
      <c r="H13" s="325">
        <f t="shared" si="2"/>
        <v>0</v>
      </c>
      <c r="I13" s="325">
        <f t="shared" si="3"/>
        <v>0</v>
      </c>
      <c r="J13" s="427">
        <v>0</v>
      </c>
      <c r="K13" s="427">
        <f t="shared" si="1"/>
        <v>0</v>
      </c>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row>
    <row r="14" spans="1:57" s="4" customFormat="1" ht="12" customHeight="1">
      <c r="A14" s="28">
        <v>5</v>
      </c>
      <c r="B14" s="6" t="s">
        <v>22</v>
      </c>
      <c r="C14" s="6"/>
      <c r="D14" s="29">
        <v>6310</v>
      </c>
      <c r="E14" s="30"/>
      <c r="F14" s="426">
        <v>0</v>
      </c>
      <c r="G14" s="789">
        <f t="shared" si="0"/>
        <v>0</v>
      </c>
      <c r="H14" s="325">
        <f t="shared" si="2"/>
        <v>0</v>
      </c>
      <c r="I14" s="325">
        <f t="shared" si="3"/>
        <v>0</v>
      </c>
      <c r="J14" s="427">
        <v>0</v>
      </c>
      <c r="K14" s="427">
        <f t="shared" si="1"/>
        <v>0</v>
      </c>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row>
    <row r="15" spans="1:57" s="4" customFormat="1" ht="12" customHeight="1">
      <c r="A15" s="28">
        <v>6</v>
      </c>
      <c r="B15" s="6" t="s">
        <v>23</v>
      </c>
      <c r="C15" s="6"/>
      <c r="D15" s="29">
        <v>6311</v>
      </c>
      <c r="E15" s="30"/>
      <c r="F15" s="426">
        <v>0</v>
      </c>
      <c r="G15" s="789">
        <f t="shared" si="0"/>
        <v>0</v>
      </c>
      <c r="H15" s="325">
        <f t="shared" si="2"/>
        <v>0</v>
      </c>
      <c r="I15" s="325">
        <f t="shared" si="3"/>
        <v>0</v>
      </c>
      <c r="J15" s="427">
        <v>0</v>
      </c>
      <c r="K15" s="427">
        <f t="shared" si="1"/>
        <v>0</v>
      </c>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row>
    <row r="16" spans="1:57" s="4" customFormat="1" ht="12" customHeight="1">
      <c r="A16" s="28">
        <v>7</v>
      </c>
      <c r="B16" s="6" t="s">
        <v>24</v>
      </c>
      <c r="C16" s="6"/>
      <c r="D16" s="29">
        <v>6312</v>
      </c>
      <c r="E16" s="30"/>
      <c r="F16" s="426">
        <v>0</v>
      </c>
      <c r="G16" s="789">
        <f t="shared" si="0"/>
        <v>0</v>
      </c>
      <c r="H16" s="325">
        <f t="shared" si="2"/>
        <v>0</v>
      </c>
      <c r="I16" s="325">
        <f t="shared" si="3"/>
        <v>0</v>
      </c>
      <c r="J16" s="427">
        <v>0</v>
      </c>
      <c r="K16" s="427">
        <f t="shared" si="1"/>
        <v>0</v>
      </c>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row>
    <row r="17" spans="1:57" s="4" customFormat="1" ht="12" customHeight="1">
      <c r="A17" s="28">
        <v>8</v>
      </c>
      <c r="B17" s="6" t="s">
        <v>25</v>
      </c>
      <c r="C17" s="6"/>
      <c r="D17" s="29">
        <v>6330</v>
      </c>
      <c r="E17" s="30"/>
      <c r="F17" s="426">
        <v>0</v>
      </c>
      <c r="G17" s="789">
        <f t="shared" si="0"/>
        <v>0</v>
      </c>
      <c r="H17" s="325">
        <f t="shared" si="2"/>
        <v>0</v>
      </c>
      <c r="I17" s="325">
        <f t="shared" si="3"/>
        <v>0</v>
      </c>
      <c r="J17" s="427">
        <v>0</v>
      </c>
      <c r="K17" s="427">
        <f t="shared" si="1"/>
        <v>0</v>
      </c>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row>
    <row r="18" spans="1:57" s="4" customFormat="1" ht="12" customHeight="1">
      <c r="A18" s="28">
        <v>9</v>
      </c>
      <c r="B18" s="6" t="s">
        <v>26</v>
      </c>
      <c r="C18" s="6"/>
      <c r="D18" s="29">
        <v>6331</v>
      </c>
      <c r="E18" s="30"/>
      <c r="F18" s="426">
        <v>0</v>
      </c>
      <c r="G18" s="789">
        <f t="shared" si="0"/>
        <v>0</v>
      </c>
      <c r="H18" s="325">
        <f t="shared" si="2"/>
        <v>0</v>
      </c>
      <c r="I18" s="325">
        <f t="shared" si="3"/>
        <v>0</v>
      </c>
      <c r="J18" s="427">
        <v>0</v>
      </c>
      <c r="K18" s="427">
        <f t="shared" si="1"/>
        <v>0</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row>
    <row r="19" spans="1:57" s="4" customFormat="1" ht="12" customHeight="1">
      <c r="A19" s="28">
        <v>10</v>
      </c>
      <c r="B19" s="6" t="s">
        <v>27</v>
      </c>
      <c r="C19" s="6"/>
      <c r="D19" s="29">
        <v>6340</v>
      </c>
      <c r="E19" s="30"/>
      <c r="F19" s="426">
        <v>0</v>
      </c>
      <c r="G19" s="789">
        <f t="shared" si="0"/>
        <v>0</v>
      </c>
      <c r="H19" s="325">
        <f t="shared" si="2"/>
        <v>0</v>
      </c>
      <c r="I19" s="325">
        <f t="shared" si="3"/>
        <v>0</v>
      </c>
      <c r="J19" s="427">
        <v>0</v>
      </c>
      <c r="K19" s="427">
        <f t="shared" si="1"/>
        <v>0</v>
      </c>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row>
    <row r="20" spans="1:57" s="4" customFormat="1" ht="12" customHeight="1">
      <c r="A20" s="28">
        <v>11</v>
      </c>
      <c r="B20" s="6" t="s">
        <v>28</v>
      </c>
      <c r="C20" s="6"/>
      <c r="D20" s="29">
        <v>6350</v>
      </c>
      <c r="E20" s="30"/>
      <c r="F20" s="426">
        <v>0</v>
      </c>
      <c r="G20" s="789">
        <f t="shared" si="0"/>
        <v>0</v>
      </c>
      <c r="H20" s="325">
        <f t="shared" si="2"/>
        <v>0</v>
      </c>
      <c r="I20" s="325">
        <f t="shared" si="3"/>
        <v>0</v>
      </c>
      <c r="J20" s="427">
        <v>0</v>
      </c>
      <c r="K20" s="427">
        <f t="shared" si="1"/>
        <v>0</v>
      </c>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row>
    <row r="21" spans="1:57" s="4" customFormat="1" ht="12" customHeight="1">
      <c r="A21" s="28">
        <v>12</v>
      </c>
      <c r="B21" s="6" t="s">
        <v>29</v>
      </c>
      <c r="C21" s="6"/>
      <c r="D21" s="29">
        <v>6351</v>
      </c>
      <c r="E21" s="30"/>
      <c r="F21" s="426">
        <v>0</v>
      </c>
      <c r="G21" s="789">
        <f t="shared" si="0"/>
        <v>0</v>
      </c>
      <c r="H21" s="325">
        <f t="shared" si="2"/>
        <v>0</v>
      </c>
      <c r="I21" s="325">
        <f t="shared" si="3"/>
        <v>0</v>
      </c>
      <c r="J21" s="427">
        <v>0</v>
      </c>
      <c r="K21" s="427">
        <f t="shared" si="1"/>
        <v>0</v>
      </c>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row>
    <row r="22" spans="1:57" s="4" customFormat="1" ht="12" customHeight="1">
      <c r="A22" s="28">
        <v>13</v>
      </c>
      <c r="B22" s="6" t="s">
        <v>30</v>
      </c>
      <c r="C22" s="6"/>
      <c r="D22" s="29">
        <v>6360</v>
      </c>
      <c r="E22" s="30"/>
      <c r="F22" s="426">
        <v>0</v>
      </c>
      <c r="G22" s="789">
        <f t="shared" si="0"/>
        <v>0</v>
      </c>
      <c r="H22" s="325">
        <f t="shared" si="2"/>
        <v>0</v>
      </c>
      <c r="I22" s="325">
        <f t="shared" si="3"/>
        <v>0</v>
      </c>
      <c r="J22" s="427">
        <v>0</v>
      </c>
      <c r="K22" s="427">
        <f t="shared" si="1"/>
        <v>0</v>
      </c>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row>
    <row r="23" spans="1:57" s="4" customFormat="1" ht="12" customHeight="1">
      <c r="A23" s="28">
        <v>14</v>
      </c>
      <c r="B23" s="6" t="s">
        <v>31</v>
      </c>
      <c r="C23" s="6"/>
      <c r="D23" s="29">
        <v>6370</v>
      </c>
      <c r="E23" s="30"/>
      <c r="F23" s="426">
        <v>0</v>
      </c>
      <c r="G23" s="789">
        <f t="shared" si="0"/>
        <v>0</v>
      </c>
      <c r="H23" s="325">
        <f t="shared" si="2"/>
        <v>0</v>
      </c>
      <c r="I23" s="325">
        <f t="shared" si="3"/>
        <v>0</v>
      </c>
      <c r="J23" s="427">
        <v>0</v>
      </c>
      <c r="K23" s="427">
        <f t="shared" si="1"/>
        <v>0</v>
      </c>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row>
    <row r="24" spans="1:57" s="4" customFormat="1" ht="12" customHeight="1">
      <c r="A24" s="28">
        <v>15</v>
      </c>
      <c r="B24" s="31" t="s">
        <v>32</v>
      </c>
      <c r="C24" s="32"/>
      <c r="D24" s="29">
        <v>6390</v>
      </c>
      <c r="E24" s="30"/>
      <c r="F24" s="422">
        <f>I81</f>
        <v>0</v>
      </c>
      <c r="G24" s="789">
        <f t="shared" si="0"/>
        <v>0</v>
      </c>
      <c r="H24" s="325">
        <f t="shared" si="2"/>
        <v>0</v>
      </c>
      <c r="I24" s="325">
        <f t="shared" si="3"/>
        <v>0</v>
      </c>
      <c r="J24" s="427">
        <v>0</v>
      </c>
      <c r="K24" s="427">
        <f t="shared" si="1"/>
        <v>0</v>
      </c>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row>
    <row r="25" spans="1:57" s="4" customFormat="1" ht="12" customHeight="1">
      <c r="A25" s="28">
        <v>16</v>
      </c>
      <c r="B25" s="33" t="s">
        <v>33</v>
      </c>
      <c r="C25" s="34"/>
      <c r="D25" s="35" t="s">
        <v>34</v>
      </c>
      <c r="E25" s="36"/>
      <c r="F25" s="37">
        <f>SUM(F11:F24)</f>
        <v>0</v>
      </c>
      <c r="G25" s="790">
        <f t="shared" si="0"/>
        <v>0</v>
      </c>
      <c r="H25" s="38">
        <f>SUM(H11:H24)</f>
        <v>0</v>
      </c>
      <c r="I25" s="38">
        <f>SUM(I11:I24)</f>
        <v>0</v>
      </c>
      <c r="J25" s="38">
        <f>SUM(J11:J24)</f>
        <v>0</v>
      </c>
      <c r="K25" s="38">
        <f t="shared" si="1"/>
        <v>0</v>
      </c>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row>
    <row r="26" spans="1:57" s="4" customFormat="1" ht="12" customHeight="1">
      <c r="A26" s="24"/>
      <c r="B26" s="25" t="s">
        <v>35</v>
      </c>
      <c r="C26" s="25"/>
      <c r="D26" s="26"/>
      <c r="E26" s="27"/>
      <c r="F26" s="321"/>
      <c r="G26" s="425"/>
      <c r="H26" s="39"/>
      <c r="I26" s="39"/>
      <c r="J26" s="39"/>
      <c r="K26" s="39"/>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row>
    <row r="27" spans="1:57" s="4" customFormat="1" ht="12" customHeight="1">
      <c r="A27" s="28">
        <v>17</v>
      </c>
      <c r="B27" s="6" t="s">
        <v>36</v>
      </c>
      <c r="C27" s="6"/>
      <c r="D27" s="29">
        <v>6420</v>
      </c>
      <c r="E27" s="30"/>
      <c r="F27" s="428">
        <v>0</v>
      </c>
      <c r="G27" s="789">
        <f aca="true" t="shared" si="4" ref="G27:G32">$K$5</f>
        <v>0</v>
      </c>
      <c r="H27" s="325">
        <f>(F27-J27)*G27</f>
        <v>0</v>
      </c>
      <c r="I27" s="325">
        <f>+(F27-H27-J27)</f>
        <v>0</v>
      </c>
      <c r="J27" s="427">
        <v>0</v>
      </c>
      <c r="K27" s="427">
        <f aca="true" t="shared" si="5" ref="K27:K32">SUM(H27:J27)</f>
        <v>0</v>
      </c>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row>
    <row r="28" spans="1:57" s="4" customFormat="1" ht="12" customHeight="1">
      <c r="A28" s="28">
        <v>18</v>
      </c>
      <c r="B28" s="6" t="s">
        <v>37</v>
      </c>
      <c r="C28" s="6"/>
      <c r="D28" s="29">
        <v>6450</v>
      </c>
      <c r="E28" s="30"/>
      <c r="F28" s="428">
        <v>0</v>
      </c>
      <c r="G28" s="789">
        <f t="shared" si="4"/>
        <v>0</v>
      </c>
      <c r="H28" s="325">
        <f>(F28-J28)*G28</f>
        <v>0</v>
      </c>
      <c r="I28" s="325">
        <f>+(F28-H28-J28)</f>
        <v>0</v>
      </c>
      <c r="J28" s="427">
        <v>0</v>
      </c>
      <c r="K28" s="427">
        <f t="shared" si="5"/>
        <v>0</v>
      </c>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row>
    <row r="29" spans="1:57" s="4" customFormat="1" ht="12" customHeight="1">
      <c r="A29" s="28">
        <v>19</v>
      </c>
      <c r="B29" s="6" t="s">
        <v>38</v>
      </c>
      <c r="C29" s="6"/>
      <c r="D29" s="29">
        <v>6451</v>
      </c>
      <c r="E29" s="30"/>
      <c r="F29" s="428">
        <v>0</v>
      </c>
      <c r="G29" s="789">
        <f t="shared" si="4"/>
        <v>0</v>
      </c>
      <c r="H29" s="325">
        <f>(F29-J29)*G29</f>
        <v>0</v>
      </c>
      <c r="I29" s="325">
        <f>+(F29-H29-J29)</f>
        <v>0</v>
      </c>
      <c r="J29" s="427">
        <v>0</v>
      </c>
      <c r="K29" s="427">
        <f t="shared" si="5"/>
        <v>0</v>
      </c>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row>
    <row r="30" spans="1:57" s="4" customFormat="1" ht="12" customHeight="1">
      <c r="A30" s="28">
        <v>20</v>
      </c>
      <c r="B30" s="6" t="s">
        <v>39</v>
      </c>
      <c r="C30" s="6"/>
      <c r="D30" s="29">
        <v>6452</v>
      </c>
      <c r="E30" s="30"/>
      <c r="F30" s="428">
        <v>0</v>
      </c>
      <c r="G30" s="789">
        <f t="shared" si="4"/>
        <v>0</v>
      </c>
      <c r="H30" s="325">
        <f>(F30-J30)*G30</f>
        <v>0</v>
      </c>
      <c r="I30" s="325">
        <f>+(F30-H30-J30)</f>
        <v>0</v>
      </c>
      <c r="J30" s="427">
        <v>0</v>
      </c>
      <c r="K30" s="427">
        <f t="shared" si="5"/>
        <v>0</v>
      </c>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row>
    <row r="31" spans="1:57" s="4" customFormat="1" ht="12" customHeight="1">
      <c r="A31" s="28">
        <v>21</v>
      </c>
      <c r="B31" s="6" t="s">
        <v>40</v>
      </c>
      <c r="C31" s="6"/>
      <c r="D31" s="29">
        <v>6453</v>
      </c>
      <c r="E31" s="30"/>
      <c r="F31" s="428">
        <v>0</v>
      </c>
      <c r="G31" s="789">
        <f t="shared" si="4"/>
        <v>0</v>
      </c>
      <c r="H31" s="325">
        <f>(F31-J31)*G31</f>
        <v>0</v>
      </c>
      <c r="I31" s="325">
        <f>+(F31-H31-J31)</f>
        <v>0</v>
      </c>
      <c r="J31" s="427">
        <v>0</v>
      </c>
      <c r="K31" s="427">
        <f t="shared" si="5"/>
        <v>0</v>
      </c>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row>
    <row r="32" spans="1:57" s="4" customFormat="1" ht="12" customHeight="1">
      <c r="A32" s="28">
        <v>22</v>
      </c>
      <c r="B32" s="40" t="s">
        <v>41</v>
      </c>
      <c r="C32" s="41"/>
      <c r="D32" s="35" t="s">
        <v>42</v>
      </c>
      <c r="E32" s="36"/>
      <c r="F32" s="42">
        <f>SUM(F27:F31)</f>
        <v>0</v>
      </c>
      <c r="G32" s="790">
        <f t="shared" si="4"/>
        <v>0</v>
      </c>
      <c r="H32" s="38">
        <f>SUM(H27:H31)</f>
        <v>0</v>
      </c>
      <c r="I32" s="38">
        <f>SUM(I27:I31)</f>
        <v>0</v>
      </c>
      <c r="J32" s="38">
        <f>SUM(J27:J31)</f>
        <v>0</v>
      </c>
      <c r="K32" s="38">
        <f t="shared" si="5"/>
        <v>0</v>
      </c>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row>
    <row r="33" spans="1:57" s="4" customFormat="1" ht="12" customHeight="1">
      <c r="A33" s="24"/>
      <c r="B33" s="25" t="s">
        <v>43</v>
      </c>
      <c r="C33" s="25"/>
      <c r="D33" s="26"/>
      <c r="E33" s="27"/>
      <c r="F33" s="44"/>
      <c r="G33" s="425"/>
      <c r="H33" s="39"/>
      <c r="I33" s="39"/>
      <c r="J33" s="39"/>
      <c r="K33" s="39"/>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row>
    <row r="34" spans="1:57" s="4" customFormat="1" ht="12" customHeight="1">
      <c r="A34" s="24">
        <v>23</v>
      </c>
      <c r="B34" s="6" t="s">
        <v>44</v>
      </c>
      <c r="C34" s="20"/>
      <c r="D34" s="29">
        <v>6510</v>
      </c>
      <c r="E34" s="30"/>
      <c r="F34" s="428">
        <v>0</v>
      </c>
      <c r="G34" s="789">
        <f aca="true" t="shared" si="6" ref="G34:G55">$K$5</f>
        <v>0</v>
      </c>
      <c r="H34" s="325">
        <f aca="true" t="shared" si="7" ref="H34:H54">(F34-J34)*G34</f>
        <v>0</v>
      </c>
      <c r="I34" s="325">
        <f aca="true" t="shared" si="8" ref="I34:I54">+(F34-H34-J34)</f>
        <v>0</v>
      </c>
      <c r="J34" s="427">
        <v>0</v>
      </c>
      <c r="K34" s="427">
        <f aca="true" t="shared" si="9" ref="K34:K55">SUM(H34:J34)</f>
        <v>0</v>
      </c>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row>
    <row r="35" spans="1:57" s="4" customFormat="1" ht="12" customHeight="1">
      <c r="A35" s="24">
        <v>24</v>
      </c>
      <c r="B35" s="6" t="s">
        <v>45</v>
      </c>
      <c r="C35" s="20"/>
      <c r="D35" s="29">
        <v>6515</v>
      </c>
      <c r="E35" s="30"/>
      <c r="F35" s="428">
        <v>0</v>
      </c>
      <c r="G35" s="789">
        <f t="shared" si="6"/>
        <v>0</v>
      </c>
      <c r="H35" s="325">
        <f t="shared" si="7"/>
        <v>0</v>
      </c>
      <c r="I35" s="325">
        <f t="shared" si="8"/>
        <v>0</v>
      </c>
      <c r="J35" s="427">
        <v>0</v>
      </c>
      <c r="K35" s="427">
        <f t="shared" si="9"/>
        <v>0</v>
      </c>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row>
    <row r="36" spans="1:57" s="4" customFormat="1" ht="12" customHeight="1">
      <c r="A36" s="24">
        <v>25</v>
      </c>
      <c r="B36" s="6" t="s">
        <v>46</v>
      </c>
      <c r="C36" s="20"/>
      <c r="D36" s="29">
        <v>6517</v>
      </c>
      <c r="E36" s="30"/>
      <c r="F36" s="428">
        <v>0</v>
      </c>
      <c r="G36" s="789">
        <f t="shared" si="6"/>
        <v>0</v>
      </c>
      <c r="H36" s="325">
        <f t="shared" si="7"/>
        <v>0</v>
      </c>
      <c r="I36" s="325">
        <f t="shared" si="8"/>
        <v>0</v>
      </c>
      <c r="J36" s="427">
        <v>0</v>
      </c>
      <c r="K36" s="427">
        <f t="shared" si="9"/>
        <v>0</v>
      </c>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row>
    <row r="37" spans="1:57" s="4" customFormat="1" ht="12" customHeight="1">
      <c r="A37" s="24">
        <v>26</v>
      </c>
      <c r="B37" s="6" t="s">
        <v>47</v>
      </c>
      <c r="C37" s="20"/>
      <c r="D37" s="29">
        <v>6519</v>
      </c>
      <c r="E37" s="30"/>
      <c r="F37" s="428">
        <v>0</v>
      </c>
      <c r="G37" s="789">
        <f t="shared" si="6"/>
        <v>0</v>
      </c>
      <c r="H37" s="325">
        <f t="shared" si="7"/>
        <v>0</v>
      </c>
      <c r="I37" s="325">
        <f t="shared" si="8"/>
        <v>0</v>
      </c>
      <c r="J37" s="427">
        <v>0</v>
      </c>
      <c r="K37" s="427">
        <f t="shared" si="9"/>
        <v>0</v>
      </c>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row>
    <row r="38" spans="1:57" s="4" customFormat="1" ht="12" customHeight="1">
      <c r="A38" s="24">
        <v>27</v>
      </c>
      <c r="B38" s="6" t="s">
        <v>48</v>
      </c>
      <c r="C38" s="20"/>
      <c r="D38" s="29">
        <v>6520</v>
      </c>
      <c r="E38" s="30"/>
      <c r="F38" s="428">
        <v>0</v>
      </c>
      <c r="G38" s="789">
        <f t="shared" si="6"/>
        <v>0</v>
      </c>
      <c r="H38" s="325">
        <f t="shared" si="7"/>
        <v>0</v>
      </c>
      <c r="I38" s="325">
        <f t="shared" si="8"/>
        <v>0</v>
      </c>
      <c r="J38" s="427">
        <v>0</v>
      </c>
      <c r="K38" s="427">
        <f t="shared" si="9"/>
        <v>0</v>
      </c>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row>
    <row r="39" spans="1:57" s="4" customFormat="1" ht="12" customHeight="1">
      <c r="A39" s="24">
        <v>28</v>
      </c>
      <c r="B39" s="6" t="s">
        <v>49</v>
      </c>
      <c r="C39" s="20"/>
      <c r="D39" s="29">
        <v>6525</v>
      </c>
      <c r="E39" s="30"/>
      <c r="F39" s="428">
        <v>0</v>
      </c>
      <c r="G39" s="789">
        <f t="shared" si="6"/>
        <v>0</v>
      </c>
      <c r="H39" s="325">
        <f t="shared" si="7"/>
        <v>0</v>
      </c>
      <c r="I39" s="325">
        <f t="shared" si="8"/>
        <v>0</v>
      </c>
      <c r="J39" s="427">
        <v>0</v>
      </c>
      <c r="K39" s="427">
        <f t="shared" si="9"/>
        <v>0</v>
      </c>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row>
    <row r="40" spans="1:57" s="4" customFormat="1" ht="12" customHeight="1">
      <c r="A40" s="24">
        <v>29</v>
      </c>
      <c r="B40" s="6" t="s">
        <v>50</v>
      </c>
      <c r="C40" s="20"/>
      <c r="D40" s="29">
        <v>6530</v>
      </c>
      <c r="E40" s="30"/>
      <c r="F40" s="428">
        <v>0</v>
      </c>
      <c r="G40" s="789">
        <f t="shared" si="6"/>
        <v>0</v>
      </c>
      <c r="H40" s="325">
        <f t="shared" si="7"/>
        <v>0</v>
      </c>
      <c r="I40" s="325">
        <f t="shared" si="8"/>
        <v>0</v>
      </c>
      <c r="J40" s="427">
        <v>0</v>
      </c>
      <c r="K40" s="427">
        <f t="shared" si="9"/>
        <v>0</v>
      </c>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row>
    <row r="41" spans="1:57" s="4" customFormat="1" ht="12" customHeight="1">
      <c r="A41" s="24">
        <v>30</v>
      </c>
      <c r="B41" s="6" t="s">
        <v>51</v>
      </c>
      <c r="C41" s="20"/>
      <c r="D41" s="29">
        <v>6535</v>
      </c>
      <c r="E41" s="30"/>
      <c r="F41" s="428">
        <v>0</v>
      </c>
      <c r="G41" s="789">
        <f t="shared" si="6"/>
        <v>0</v>
      </c>
      <c r="H41" s="325">
        <f t="shared" si="7"/>
        <v>0</v>
      </c>
      <c r="I41" s="325">
        <f t="shared" si="8"/>
        <v>0</v>
      </c>
      <c r="J41" s="427">
        <v>0</v>
      </c>
      <c r="K41" s="427">
        <f t="shared" si="9"/>
        <v>0</v>
      </c>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row>
    <row r="42" spans="1:57" s="4" customFormat="1" ht="12" customHeight="1">
      <c r="A42" s="24">
        <v>31</v>
      </c>
      <c r="B42" s="6" t="s">
        <v>52</v>
      </c>
      <c r="C42" s="20"/>
      <c r="D42" s="29">
        <v>6536</v>
      </c>
      <c r="E42" s="30"/>
      <c r="F42" s="428">
        <v>0</v>
      </c>
      <c r="G42" s="789">
        <f t="shared" si="6"/>
        <v>0</v>
      </c>
      <c r="H42" s="325">
        <f t="shared" si="7"/>
        <v>0</v>
      </c>
      <c r="I42" s="325">
        <f t="shared" si="8"/>
        <v>0</v>
      </c>
      <c r="J42" s="427">
        <v>0</v>
      </c>
      <c r="K42" s="427">
        <f t="shared" si="9"/>
        <v>0</v>
      </c>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row>
    <row r="43" spans="1:57" s="4" customFormat="1" ht="12" customHeight="1">
      <c r="A43" s="24">
        <v>32</v>
      </c>
      <c r="B43" s="6" t="s">
        <v>53</v>
      </c>
      <c r="C43" s="20"/>
      <c r="D43" s="29">
        <v>6537</v>
      </c>
      <c r="E43" s="30"/>
      <c r="F43" s="428">
        <v>0</v>
      </c>
      <c r="G43" s="789">
        <f t="shared" si="6"/>
        <v>0</v>
      </c>
      <c r="H43" s="325">
        <f t="shared" si="7"/>
        <v>0</v>
      </c>
      <c r="I43" s="325">
        <f t="shared" si="8"/>
        <v>0</v>
      </c>
      <c r="J43" s="427">
        <v>0</v>
      </c>
      <c r="K43" s="427">
        <f t="shared" si="9"/>
        <v>0</v>
      </c>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row>
    <row r="44" spans="1:57" s="4" customFormat="1" ht="12" customHeight="1">
      <c r="A44" s="24">
        <v>33</v>
      </c>
      <c r="B44" s="6" t="s">
        <v>54</v>
      </c>
      <c r="C44" s="20"/>
      <c r="D44" s="29">
        <v>6540</v>
      </c>
      <c r="E44" s="30"/>
      <c r="F44" s="428">
        <v>0</v>
      </c>
      <c r="G44" s="789">
        <f t="shared" si="6"/>
        <v>0</v>
      </c>
      <c r="H44" s="325">
        <f t="shared" si="7"/>
        <v>0</v>
      </c>
      <c r="I44" s="325">
        <f t="shared" si="8"/>
        <v>0</v>
      </c>
      <c r="J44" s="427">
        <v>0</v>
      </c>
      <c r="K44" s="427">
        <f t="shared" si="9"/>
        <v>0</v>
      </c>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row>
    <row r="45" spans="1:57" s="4" customFormat="1" ht="12" customHeight="1">
      <c r="A45" s="24">
        <v>34</v>
      </c>
      <c r="B45" s="6" t="s">
        <v>55</v>
      </c>
      <c r="C45" s="20"/>
      <c r="D45" s="29">
        <v>6541</v>
      </c>
      <c r="E45" s="30"/>
      <c r="F45" s="428">
        <v>0</v>
      </c>
      <c r="G45" s="789">
        <f t="shared" si="6"/>
        <v>0</v>
      </c>
      <c r="H45" s="325">
        <f t="shared" si="7"/>
        <v>0</v>
      </c>
      <c r="I45" s="325">
        <f t="shared" si="8"/>
        <v>0</v>
      </c>
      <c r="J45" s="427">
        <v>0</v>
      </c>
      <c r="K45" s="427">
        <f t="shared" si="9"/>
        <v>0</v>
      </c>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row>
    <row r="46" spans="1:57" s="4" customFormat="1" ht="12" customHeight="1">
      <c r="A46" s="24">
        <v>35</v>
      </c>
      <c r="B46" s="6" t="s">
        <v>56</v>
      </c>
      <c r="C46" s="20"/>
      <c r="D46" s="29">
        <v>6542</v>
      </c>
      <c r="E46" s="30"/>
      <c r="F46" s="428">
        <v>0</v>
      </c>
      <c r="G46" s="789">
        <f t="shared" si="6"/>
        <v>0</v>
      </c>
      <c r="H46" s="325">
        <f t="shared" si="7"/>
        <v>0</v>
      </c>
      <c r="I46" s="325">
        <f t="shared" si="8"/>
        <v>0</v>
      </c>
      <c r="J46" s="427">
        <v>0</v>
      </c>
      <c r="K46" s="427">
        <f t="shared" si="9"/>
        <v>0</v>
      </c>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row>
    <row r="47" spans="1:57" s="4" customFormat="1" ht="12" customHeight="1">
      <c r="A47" s="24">
        <v>36</v>
      </c>
      <c r="B47" s="6" t="s">
        <v>57</v>
      </c>
      <c r="C47" s="6"/>
      <c r="D47" s="29">
        <v>6545</v>
      </c>
      <c r="E47" s="45"/>
      <c r="F47" s="429">
        <v>0</v>
      </c>
      <c r="G47" s="789">
        <f t="shared" si="6"/>
        <v>0</v>
      </c>
      <c r="H47" s="325">
        <f t="shared" si="7"/>
        <v>0</v>
      </c>
      <c r="I47" s="325">
        <f t="shared" si="8"/>
        <v>0</v>
      </c>
      <c r="J47" s="444">
        <v>0</v>
      </c>
      <c r="K47" s="427">
        <f t="shared" si="9"/>
        <v>0</v>
      </c>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row>
    <row r="48" spans="1:57" s="4" customFormat="1" ht="12" customHeight="1">
      <c r="A48" s="24">
        <v>37</v>
      </c>
      <c r="B48" s="6" t="s">
        <v>58</v>
      </c>
      <c r="C48" s="20"/>
      <c r="D48" s="29">
        <v>6546</v>
      </c>
      <c r="E48" s="30"/>
      <c r="F48" s="428">
        <v>0</v>
      </c>
      <c r="G48" s="789">
        <f t="shared" si="6"/>
        <v>0</v>
      </c>
      <c r="H48" s="325">
        <f t="shared" si="7"/>
        <v>0</v>
      </c>
      <c r="I48" s="325">
        <f t="shared" si="8"/>
        <v>0</v>
      </c>
      <c r="J48" s="427">
        <v>0</v>
      </c>
      <c r="K48" s="427">
        <f t="shared" si="9"/>
        <v>0</v>
      </c>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row>
    <row r="49" spans="1:57" s="4" customFormat="1" ht="12" customHeight="1">
      <c r="A49" s="24">
        <v>38</v>
      </c>
      <c r="B49" s="6" t="s">
        <v>295</v>
      </c>
      <c r="C49" s="20"/>
      <c r="D49" s="29">
        <v>6547</v>
      </c>
      <c r="E49" s="30"/>
      <c r="F49" s="428">
        <v>0</v>
      </c>
      <c r="G49" s="789">
        <f t="shared" si="6"/>
        <v>0</v>
      </c>
      <c r="H49" s="325">
        <f t="shared" si="7"/>
        <v>0</v>
      </c>
      <c r="I49" s="325">
        <f t="shared" si="8"/>
        <v>0</v>
      </c>
      <c r="J49" s="427">
        <v>0</v>
      </c>
      <c r="K49" s="427">
        <f t="shared" si="9"/>
        <v>0</v>
      </c>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row>
    <row r="50" spans="1:57" s="4" customFormat="1" ht="12" customHeight="1">
      <c r="A50" s="24">
        <v>39</v>
      </c>
      <c r="B50" s="6" t="s">
        <v>60</v>
      </c>
      <c r="C50" s="20"/>
      <c r="D50" s="29">
        <v>6548</v>
      </c>
      <c r="E50" s="30"/>
      <c r="F50" s="428">
        <v>0</v>
      </c>
      <c r="G50" s="789">
        <f t="shared" si="6"/>
        <v>0</v>
      </c>
      <c r="H50" s="325">
        <f t="shared" si="7"/>
        <v>0</v>
      </c>
      <c r="I50" s="325">
        <f t="shared" si="8"/>
        <v>0</v>
      </c>
      <c r="J50" s="427">
        <v>0</v>
      </c>
      <c r="K50" s="427">
        <f t="shared" si="9"/>
        <v>0</v>
      </c>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row>
    <row r="51" spans="1:57" s="4" customFormat="1" ht="12" customHeight="1">
      <c r="A51" s="24">
        <v>40</v>
      </c>
      <c r="B51" s="6" t="s">
        <v>61</v>
      </c>
      <c r="C51" s="20"/>
      <c r="D51" s="29">
        <v>6560</v>
      </c>
      <c r="E51" s="30"/>
      <c r="F51" s="428">
        <v>0</v>
      </c>
      <c r="G51" s="789">
        <f t="shared" si="6"/>
        <v>0</v>
      </c>
      <c r="H51" s="325">
        <f t="shared" si="7"/>
        <v>0</v>
      </c>
      <c r="I51" s="325">
        <f t="shared" si="8"/>
        <v>0</v>
      </c>
      <c r="J51" s="427">
        <v>0</v>
      </c>
      <c r="K51" s="427">
        <f t="shared" si="9"/>
        <v>0</v>
      </c>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row>
    <row r="52" spans="1:57" s="4" customFormat="1" ht="12" customHeight="1">
      <c r="A52" s="24">
        <v>41</v>
      </c>
      <c r="B52" s="6" t="s">
        <v>62</v>
      </c>
      <c r="C52" s="20"/>
      <c r="D52" s="29">
        <v>6561</v>
      </c>
      <c r="E52" s="30"/>
      <c r="F52" s="428">
        <v>0</v>
      </c>
      <c r="G52" s="789">
        <f t="shared" si="6"/>
        <v>0</v>
      </c>
      <c r="H52" s="325">
        <f t="shared" si="7"/>
        <v>0</v>
      </c>
      <c r="I52" s="325">
        <f t="shared" si="8"/>
        <v>0</v>
      </c>
      <c r="J52" s="427">
        <v>0</v>
      </c>
      <c r="K52" s="427">
        <f t="shared" si="9"/>
        <v>0</v>
      </c>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row>
    <row r="53" spans="1:57" s="4" customFormat="1" ht="12" customHeight="1">
      <c r="A53" s="24">
        <v>42</v>
      </c>
      <c r="B53" s="6" t="s">
        <v>63</v>
      </c>
      <c r="C53" s="20"/>
      <c r="D53" s="29">
        <v>6570</v>
      </c>
      <c r="E53" s="30"/>
      <c r="F53" s="428">
        <v>0</v>
      </c>
      <c r="G53" s="789">
        <f t="shared" si="6"/>
        <v>0</v>
      </c>
      <c r="H53" s="325">
        <f t="shared" si="7"/>
        <v>0</v>
      </c>
      <c r="I53" s="325">
        <f t="shared" si="8"/>
        <v>0</v>
      </c>
      <c r="J53" s="427">
        <v>0</v>
      </c>
      <c r="K53" s="427">
        <f t="shared" si="9"/>
        <v>0</v>
      </c>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row>
    <row r="54" spans="1:57" s="4" customFormat="1" ht="12" customHeight="1">
      <c r="A54" s="24">
        <v>43</v>
      </c>
      <c r="B54" s="6" t="s">
        <v>279</v>
      </c>
      <c r="C54" s="20"/>
      <c r="D54" s="29">
        <v>6590</v>
      </c>
      <c r="E54" s="30"/>
      <c r="F54" s="85">
        <f>I88</f>
        <v>0</v>
      </c>
      <c r="G54" s="789">
        <f t="shared" si="6"/>
        <v>0</v>
      </c>
      <c r="H54" s="325">
        <f t="shared" si="7"/>
        <v>0</v>
      </c>
      <c r="I54" s="325">
        <f t="shared" si="8"/>
        <v>0</v>
      </c>
      <c r="J54" s="427">
        <v>0</v>
      </c>
      <c r="K54" s="427">
        <f t="shared" si="9"/>
        <v>0</v>
      </c>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row>
    <row r="55" spans="1:57" s="4" customFormat="1" ht="12" customHeight="1">
      <c r="A55" s="47">
        <v>44</v>
      </c>
      <c r="B55" s="40" t="s">
        <v>65</v>
      </c>
      <c r="C55" s="41"/>
      <c r="D55" s="35" t="s">
        <v>66</v>
      </c>
      <c r="E55" s="36"/>
      <c r="F55" s="37">
        <f>SUM(F34:F54)</f>
        <v>0</v>
      </c>
      <c r="G55" s="790">
        <f t="shared" si="6"/>
        <v>0</v>
      </c>
      <c r="H55" s="38">
        <f>SUM(H34:H54)</f>
        <v>0</v>
      </c>
      <c r="I55" s="38">
        <f>SUM(I34:I54)</f>
        <v>0</v>
      </c>
      <c r="J55" s="38">
        <f>SUM(J34:J54)</f>
        <v>0</v>
      </c>
      <c r="K55" s="38">
        <f t="shared" si="9"/>
        <v>0</v>
      </c>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row>
    <row r="56" spans="1:57" s="4" customFormat="1" ht="12" customHeight="1">
      <c r="A56" s="14"/>
      <c r="B56" s="25" t="s">
        <v>67</v>
      </c>
      <c r="C56" s="25"/>
      <c r="D56" s="26"/>
      <c r="E56" s="27"/>
      <c r="F56" s="321"/>
      <c r="G56" s="425"/>
      <c r="H56" s="39"/>
      <c r="I56" s="39"/>
      <c r="J56" s="39"/>
      <c r="K56" s="39"/>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row>
    <row r="57" spans="1:57" s="4" customFormat="1" ht="12" customHeight="1">
      <c r="A57" s="24">
        <v>45</v>
      </c>
      <c r="B57" s="6" t="s">
        <v>68</v>
      </c>
      <c r="C57" s="6"/>
      <c r="D57" s="21">
        <v>6710</v>
      </c>
      <c r="E57" s="22"/>
      <c r="F57" s="428">
        <v>0</v>
      </c>
      <c r="G57" s="789">
        <f aca="true" t="shared" si="10" ref="G57:G65">$K$5</f>
        <v>0</v>
      </c>
      <c r="H57" s="325">
        <f aca="true" t="shared" si="11" ref="H57:H64">(F57-J57)*G57</f>
        <v>0</v>
      </c>
      <c r="I57" s="325">
        <f aca="true" t="shared" si="12" ref="I57:I64">+(F57-H57-J57)</f>
        <v>0</v>
      </c>
      <c r="J57" s="427">
        <v>0</v>
      </c>
      <c r="K57" s="427">
        <f aca="true" t="shared" si="13" ref="K57:K65">SUM(H57:J57)</f>
        <v>0</v>
      </c>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row>
    <row r="58" spans="1:57" s="4" customFormat="1" ht="12" customHeight="1">
      <c r="A58" s="24">
        <v>46</v>
      </c>
      <c r="B58" s="6" t="s">
        <v>69</v>
      </c>
      <c r="C58" s="6"/>
      <c r="D58" s="21">
        <v>6711</v>
      </c>
      <c r="E58" s="22"/>
      <c r="F58" s="428">
        <v>0</v>
      </c>
      <c r="G58" s="789">
        <f t="shared" si="10"/>
        <v>0</v>
      </c>
      <c r="H58" s="325">
        <f t="shared" si="11"/>
        <v>0</v>
      </c>
      <c r="I58" s="325">
        <f t="shared" si="12"/>
        <v>0</v>
      </c>
      <c r="J58" s="427">
        <v>0</v>
      </c>
      <c r="K58" s="427">
        <f t="shared" si="13"/>
        <v>0</v>
      </c>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row>
    <row r="59" spans="1:57" s="4" customFormat="1" ht="12" customHeight="1">
      <c r="A59" s="24">
        <v>47</v>
      </c>
      <c r="B59" s="6" t="s">
        <v>70</v>
      </c>
      <c r="C59" s="6"/>
      <c r="D59" s="21">
        <v>6719</v>
      </c>
      <c r="E59" s="22"/>
      <c r="F59" s="428">
        <v>0</v>
      </c>
      <c r="G59" s="789">
        <f t="shared" si="10"/>
        <v>0</v>
      </c>
      <c r="H59" s="325">
        <f t="shared" si="11"/>
        <v>0</v>
      </c>
      <c r="I59" s="325">
        <f t="shared" si="12"/>
        <v>0</v>
      </c>
      <c r="J59" s="427">
        <v>0</v>
      </c>
      <c r="K59" s="427">
        <f t="shared" si="13"/>
        <v>0</v>
      </c>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row>
    <row r="60" spans="1:57" s="4" customFormat="1" ht="12" customHeight="1">
      <c r="A60" s="24">
        <v>48</v>
      </c>
      <c r="B60" s="6" t="s">
        <v>71</v>
      </c>
      <c r="C60" s="6"/>
      <c r="D60" s="21">
        <v>6720</v>
      </c>
      <c r="E60" s="22"/>
      <c r="F60" s="428">
        <v>0</v>
      </c>
      <c r="G60" s="789">
        <f t="shared" si="10"/>
        <v>0</v>
      </c>
      <c r="H60" s="325">
        <f t="shared" si="11"/>
        <v>0</v>
      </c>
      <c r="I60" s="325">
        <f t="shared" si="12"/>
        <v>0</v>
      </c>
      <c r="J60" s="427">
        <v>0</v>
      </c>
      <c r="K60" s="427">
        <f t="shared" si="13"/>
        <v>0</v>
      </c>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row>
    <row r="61" spans="1:57" s="4" customFormat="1" ht="12" customHeight="1">
      <c r="A61" s="24">
        <v>49</v>
      </c>
      <c r="B61" s="6" t="s">
        <v>72</v>
      </c>
      <c r="C61" s="6"/>
      <c r="D61" s="21">
        <v>6721</v>
      </c>
      <c r="E61" s="22"/>
      <c r="F61" s="428">
        <v>0</v>
      </c>
      <c r="G61" s="789">
        <f t="shared" si="10"/>
        <v>0</v>
      </c>
      <c r="H61" s="325">
        <f t="shared" si="11"/>
        <v>0</v>
      </c>
      <c r="I61" s="325">
        <f t="shared" si="12"/>
        <v>0</v>
      </c>
      <c r="J61" s="427">
        <v>0</v>
      </c>
      <c r="K61" s="427">
        <f t="shared" si="13"/>
        <v>0</v>
      </c>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row>
    <row r="62" spans="1:57" s="4" customFormat="1" ht="12" customHeight="1">
      <c r="A62" s="24">
        <v>50</v>
      </c>
      <c r="B62" s="6" t="s">
        <v>73</v>
      </c>
      <c r="C62" s="6"/>
      <c r="D62" s="21">
        <v>6722</v>
      </c>
      <c r="E62" s="22"/>
      <c r="F62" s="428">
        <v>0</v>
      </c>
      <c r="G62" s="789">
        <f t="shared" si="10"/>
        <v>0</v>
      </c>
      <c r="H62" s="325">
        <f t="shared" si="11"/>
        <v>0</v>
      </c>
      <c r="I62" s="325">
        <f t="shared" si="12"/>
        <v>0</v>
      </c>
      <c r="J62" s="427">
        <v>0</v>
      </c>
      <c r="K62" s="427">
        <f t="shared" si="13"/>
        <v>0</v>
      </c>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row>
    <row r="63" spans="1:57" s="4" customFormat="1" ht="12" customHeight="1">
      <c r="A63" s="24">
        <v>51</v>
      </c>
      <c r="B63" s="6" t="s">
        <v>74</v>
      </c>
      <c r="C63" s="6"/>
      <c r="D63" s="21">
        <v>6723</v>
      </c>
      <c r="E63" s="22"/>
      <c r="F63" s="428">
        <v>0</v>
      </c>
      <c r="G63" s="789">
        <f t="shared" si="10"/>
        <v>0</v>
      </c>
      <c r="H63" s="325">
        <f t="shared" si="11"/>
        <v>0</v>
      </c>
      <c r="I63" s="325">
        <f t="shared" si="12"/>
        <v>0</v>
      </c>
      <c r="J63" s="427">
        <v>0</v>
      </c>
      <c r="K63" s="427">
        <f t="shared" si="13"/>
        <v>0</v>
      </c>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row>
    <row r="64" spans="1:57" s="4" customFormat="1" ht="12" customHeight="1">
      <c r="A64" s="24">
        <v>52</v>
      </c>
      <c r="B64" s="48" t="s">
        <v>75</v>
      </c>
      <c r="C64" s="6"/>
      <c r="D64" s="21">
        <v>6729</v>
      </c>
      <c r="E64" s="22"/>
      <c r="F64" s="85">
        <f>I92</f>
        <v>0</v>
      </c>
      <c r="G64" s="789">
        <f t="shared" si="10"/>
        <v>0</v>
      </c>
      <c r="H64" s="325">
        <f t="shared" si="11"/>
        <v>0</v>
      </c>
      <c r="I64" s="325">
        <f t="shared" si="12"/>
        <v>0</v>
      </c>
      <c r="J64" s="427">
        <v>0</v>
      </c>
      <c r="K64" s="427">
        <f t="shared" si="13"/>
        <v>0</v>
      </c>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row>
    <row r="65" spans="1:57" s="4" customFormat="1" ht="12" customHeight="1">
      <c r="A65" s="24">
        <v>53</v>
      </c>
      <c r="B65" s="33" t="s">
        <v>76</v>
      </c>
      <c r="C65" s="34"/>
      <c r="D65" s="49" t="s">
        <v>77</v>
      </c>
      <c r="E65" s="50"/>
      <c r="F65" s="43">
        <f>SUM(F57:F64)</f>
        <v>0</v>
      </c>
      <c r="G65" s="790">
        <f t="shared" si="10"/>
        <v>0</v>
      </c>
      <c r="H65" s="38">
        <f>SUM(H57:H64)</f>
        <v>0</v>
      </c>
      <c r="I65" s="38">
        <f>SUM(I57:I64)</f>
        <v>0</v>
      </c>
      <c r="J65" s="38">
        <f>SUM(J57:J64)</f>
        <v>0</v>
      </c>
      <c r="K65" s="38">
        <f t="shared" si="13"/>
        <v>0</v>
      </c>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row>
    <row r="66" spans="1:57" s="4" customFormat="1" ht="12" customHeight="1">
      <c r="A66" s="24"/>
      <c r="B66" s="25" t="s">
        <v>78</v>
      </c>
      <c r="C66" s="25"/>
      <c r="D66" s="26"/>
      <c r="E66" s="27"/>
      <c r="F66" s="321"/>
      <c r="G66" s="430"/>
      <c r="H66" s="39"/>
      <c r="I66" s="39"/>
      <c r="J66" s="39"/>
      <c r="K66" s="39"/>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row>
    <row r="67" spans="1:57" s="4" customFormat="1" ht="12" customHeight="1">
      <c r="A67" s="24">
        <v>54</v>
      </c>
      <c r="B67" s="6" t="s">
        <v>79</v>
      </c>
      <c r="C67" s="6"/>
      <c r="D67" s="51">
        <v>6932</v>
      </c>
      <c r="E67" s="52"/>
      <c r="F67" s="431">
        <v>0</v>
      </c>
      <c r="G67" s="789">
        <f>$K$5</f>
        <v>0</v>
      </c>
      <c r="H67" s="325">
        <f>(F67-J67)*G67</f>
        <v>0</v>
      </c>
      <c r="I67" s="325">
        <f>+(F67-H67-J67)</f>
        <v>0</v>
      </c>
      <c r="J67" s="325">
        <v>0</v>
      </c>
      <c r="K67" s="325">
        <f>SUM(H67:J67)</f>
        <v>0</v>
      </c>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row>
    <row r="68" spans="1:57" s="4" customFormat="1" ht="12" customHeight="1">
      <c r="A68" s="24">
        <v>55</v>
      </c>
      <c r="B68" s="6" t="s">
        <v>80</v>
      </c>
      <c r="C68" s="6"/>
      <c r="D68" s="51">
        <v>6980</v>
      </c>
      <c r="E68" s="52"/>
      <c r="F68" s="431">
        <v>0</v>
      </c>
      <c r="G68" s="789">
        <f>$K$5</f>
        <v>0</v>
      </c>
      <c r="H68" s="325">
        <f>(F68-J68)*G68</f>
        <v>0</v>
      </c>
      <c r="I68" s="325">
        <f>+(F68-H68-J68)</f>
        <v>0</v>
      </c>
      <c r="J68" s="325">
        <v>0</v>
      </c>
      <c r="K68" s="325">
        <f>SUM(H68:J68)</f>
        <v>0</v>
      </c>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row>
    <row r="69" spans="1:57" s="4" customFormat="1" ht="12" customHeight="1">
      <c r="A69" s="24">
        <v>56</v>
      </c>
      <c r="B69" s="6" t="s">
        <v>81</v>
      </c>
      <c r="C69" s="6"/>
      <c r="D69" s="51">
        <v>6983</v>
      </c>
      <c r="E69" s="52"/>
      <c r="F69" s="431">
        <v>0</v>
      </c>
      <c r="G69" s="789">
        <f>$K$5</f>
        <v>0</v>
      </c>
      <c r="H69" s="325">
        <f>(F69-J69)*G69</f>
        <v>0</v>
      </c>
      <c r="I69" s="325">
        <f>+(F69-H69-J69)</f>
        <v>0</v>
      </c>
      <c r="J69" s="325">
        <v>0</v>
      </c>
      <c r="K69" s="325">
        <f>SUM(H69:J69)</f>
        <v>0</v>
      </c>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row>
    <row r="70" spans="1:57" s="4" customFormat="1" ht="12" customHeight="1">
      <c r="A70" s="24">
        <v>57</v>
      </c>
      <c r="B70" s="6" t="s">
        <v>82</v>
      </c>
      <c r="C70" s="6"/>
      <c r="D70" s="51">
        <v>6990</v>
      </c>
      <c r="E70" s="52"/>
      <c r="F70" s="431">
        <v>0</v>
      </c>
      <c r="G70" s="789">
        <f>$K$5</f>
        <v>0</v>
      </c>
      <c r="H70" s="325">
        <f>(F70-J70)*G70</f>
        <v>0</v>
      </c>
      <c r="I70" s="325">
        <f>+(F70-H70-J70)</f>
        <v>0</v>
      </c>
      <c r="J70" s="325">
        <v>0</v>
      </c>
      <c r="K70" s="325">
        <f>SUM(H70:J70)</f>
        <v>0</v>
      </c>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row>
    <row r="71" spans="1:57" s="4" customFormat="1" ht="12" customHeight="1">
      <c r="A71" s="24">
        <v>58</v>
      </c>
      <c r="B71" s="40" t="s">
        <v>83</v>
      </c>
      <c r="C71" s="41"/>
      <c r="D71" s="49" t="s">
        <v>84</v>
      </c>
      <c r="E71" s="53"/>
      <c r="F71" s="37">
        <f>SUM(F67:F70)</f>
        <v>0</v>
      </c>
      <c r="G71" s="790">
        <f>$K$5</f>
        <v>0</v>
      </c>
      <c r="H71" s="38">
        <f>SUM(H67:H70)</f>
        <v>0</v>
      </c>
      <c r="I71" s="38">
        <f>SUM(I67:I70)</f>
        <v>0</v>
      </c>
      <c r="J71" s="38">
        <f>SUM(J67:J70)</f>
        <v>0</v>
      </c>
      <c r="K71" s="38">
        <f>SUM(H71:J71)</f>
        <v>0</v>
      </c>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row>
    <row r="72" spans="1:57" s="4" customFormat="1" ht="12" customHeight="1">
      <c r="A72" s="24">
        <v>59</v>
      </c>
      <c r="B72" s="34" t="s">
        <v>281</v>
      </c>
      <c r="C72" s="34"/>
      <c r="D72" s="54"/>
      <c r="E72" s="55"/>
      <c r="F72" s="56">
        <f>+F71+F65+F55+F32+F25+F9</f>
        <v>0</v>
      </c>
      <c r="G72" s="432"/>
      <c r="H72" s="56">
        <f>+H71+H65+H55+H32+H25+H9</f>
        <v>0</v>
      </c>
      <c r="I72" s="56">
        <f>+I71+I65+I55+I32+I25+I9</f>
        <v>0</v>
      </c>
      <c r="J72" s="56">
        <f>+J71+J65+J55+J32+J25+J9</f>
        <v>0</v>
      </c>
      <c r="K72" s="56">
        <f>+K71+K65+K55+K32+K25+K9</f>
        <v>0</v>
      </c>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row>
    <row r="73" spans="1:57" s="4" customFormat="1" ht="12" customHeight="1">
      <c r="A73" s="47">
        <v>60</v>
      </c>
      <c r="B73" s="57" t="s">
        <v>282</v>
      </c>
      <c r="C73" s="58"/>
      <c r="D73" s="445">
        <v>0</v>
      </c>
      <c r="E73" s="60"/>
      <c r="F73" s="61">
        <f>(F72*D73)-(J72*D73)</f>
        <v>0</v>
      </c>
      <c r="G73" s="334"/>
      <c r="H73" s="61">
        <f>+H72*$D$73</f>
        <v>0</v>
      </c>
      <c r="I73" s="61">
        <f>+I72*$D$73</f>
        <v>0</v>
      </c>
      <c r="J73" s="61">
        <v>0</v>
      </c>
      <c r="K73" s="61">
        <f>(K72*D73)-(J72*D73)</f>
        <v>0</v>
      </c>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row>
    <row r="74" spans="1:57" s="4" customFormat="1" ht="12" customHeight="1" thickBot="1">
      <c r="A74" s="331">
        <v>61</v>
      </c>
      <c r="B74" s="119" t="s">
        <v>280</v>
      </c>
      <c r="C74" s="120"/>
      <c r="D74" s="347"/>
      <c r="E74" s="329"/>
      <c r="F74" s="335">
        <f>SUM(F72:F73)</f>
        <v>0</v>
      </c>
      <c r="G74" s="344"/>
      <c r="H74" s="345">
        <f>SUM(H72:H73)</f>
        <v>0</v>
      </c>
      <c r="I74" s="345">
        <f>+(F74-H74-J74)</f>
        <v>0</v>
      </c>
      <c r="J74" s="335">
        <f>SUM(J72:J73)</f>
        <v>0</v>
      </c>
      <c r="K74" s="330">
        <f>SUM(H74:J74)</f>
        <v>0</v>
      </c>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row>
    <row r="75" spans="1:11" s="419" customFormat="1" ht="15.75" customHeight="1" thickTop="1">
      <c r="A75" s="809" t="s">
        <v>322</v>
      </c>
      <c r="B75" s="811" t="s">
        <v>323</v>
      </c>
      <c r="C75" s="812"/>
      <c r="D75" s="812"/>
      <c r="E75" s="812"/>
      <c r="F75" s="812"/>
      <c r="G75" s="812"/>
      <c r="H75" s="813"/>
      <c r="I75" s="811" t="s">
        <v>324</v>
      </c>
      <c r="J75" s="831"/>
      <c r="K75" s="418"/>
    </row>
    <row r="76" spans="1:11" s="419" customFormat="1" ht="15" customHeight="1">
      <c r="A76" s="810"/>
      <c r="B76" s="826" t="s">
        <v>325</v>
      </c>
      <c r="C76" s="827"/>
      <c r="D76" s="827"/>
      <c r="E76" s="827"/>
      <c r="F76" s="827"/>
      <c r="G76" s="827"/>
      <c r="H76" s="827"/>
      <c r="I76" s="827"/>
      <c r="J76" s="828"/>
      <c r="K76" s="418"/>
    </row>
    <row r="77" spans="1:11" s="419" customFormat="1" ht="12.75" customHeight="1">
      <c r="A77" s="433">
        <v>62</v>
      </c>
      <c r="B77" s="801"/>
      <c r="C77" s="802"/>
      <c r="D77" s="802"/>
      <c r="E77" s="802"/>
      <c r="F77" s="802"/>
      <c r="G77" s="802"/>
      <c r="H77" s="803"/>
      <c r="I77" s="807"/>
      <c r="J77" s="808"/>
      <c r="K77" s="418"/>
    </row>
    <row r="78" spans="1:11" s="419" customFormat="1" ht="12.75" customHeight="1">
      <c r="A78" s="433">
        <v>63</v>
      </c>
      <c r="B78" s="801"/>
      <c r="C78" s="802"/>
      <c r="D78" s="802"/>
      <c r="E78" s="802"/>
      <c r="F78" s="802"/>
      <c r="G78" s="802"/>
      <c r="H78" s="803"/>
      <c r="I78" s="807"/>
      <c r="J78" s="808"/>
      <c r="K78" s="418"/>
    </row>
    <row r="79" spans="1:11" s="419" customFormat="1" ht="12.75" customHeight="1">
      <c r="A79" s="433">
        <v>64</v>
      </c>
      <c r="B79" s="801"/>
      <c r="C79" s="802"/>
      <c r="D79" s="802"/>
      <c r="E79" s="802"/>
      <c r="F79" s="802"/>
      <c r="G79" s="802"/>
      <c r="H79" s="803"/>
      <c r="I79" s="807"/>
      <c r="J79" s="808"/>
      <c r="K79" s="418"/>
    </row>
    <row r="80" spans="1:11" s="419" customFormat="1" ht="12.75" customHeight="1">
      <c r="A80" s="433">
        <v>65</v>
      </c>
      <c r="B80" s="801"/>
      <c r="C80" s="802"/>
      <c r="D80" s="802"/>
      <c r="E80" s="802"/>
      <c r="F80" s="802"/>
      <c r="G80" s="802"/>
      <c r="H80" s="803"/>
      <c r="I80" s="807"/>
      <c r="J80" s="808"/>
      <c r="K80" s="418"/>
    </row>
    <row r="81" spans="1:11" s="419" customFormat="1" ht="15" customHeight="1">
      <c r="A81" s="434">
        <v>66</v>
      </c>
      <c r="B81" s="819" t="s">
        <v>326</v>
      </c>
      <c r="C81" s="820"/>
      <c r="D81" s="820"/>
      <c r="E81" s="820"/>
      <c r="F81" s="820"/>
      <c r="G81" s="820"/>
      <c r="H81" s="821"/>
      <c r="I81" s="822">
        <f>SUM(I77:J80)</f>
        <v>0</v>
      </c>
      <c r="J81" s="823"/>
      <c r="K81" s="418"/>
    </row>
    <row r="82" spans="1:11" s="419" customFormat="1" ht="6" customHeight="1">
      <c r="A82" s="435"/>
      <c r="B82" s="420"/>
      <c r="C82" s="421"/>
      <c r="D82" s="421"/>
      <c r="E82" s="421"/>
      <c r="F82" s="421"/>
      <c r="G82" s="421"/>
      <c r="H82" s="421"/>
      <c r="I82" s="824"/>
      <c r="J82" s="825"/>
      <c r="K82" s="418"/>
    </row>
    <row r="83" spans="1:11" s="419" customFormat="1" ht="15" customHeight="1">
      <c r="A83" s="436"/>
      <c r="B83" s="826" t="s">
        <v>327</v>
      </c>
      <c r="C83" s="827"/>
      <c r="D83" s="827"/>
      <c r="E83" s="827"/>
      <c r="F83" s="827"/>
      <c r="G83" s="827"/>
      <c r="H83" s="827"/>
      <c r="I83" s="827"/>
      <c r="J83" s="828"/>
      <c r="K83" s="418"/>
    </row>
    <row r="84" spans="1:11" s="419" customFormat="1" ht="12.75" customHeight="1">
      <c r="A84" s="433">
        <v>67</v>
      </c>
      <c r="B84" s="801"/>
      <c r="C84" s="802"/>
      <c r="D84" s="802"/>
      <c r="E84" s="802"/>
      <c r="F84" s="802"/>
      <c r="G84" s="802"/>
      <c r="H84" s="803"/>
      <c r="I84" s="807"/>
      <c r="J84" s="808"/>
      <c r="K84" s="418"/>
    </row>
    <row r="85" spans="1:11" s="419" customFormat="1" ht="12.75" customHeight="1">
      <c r="A85" s="433">
        <v>68</v>
      </c>
      <c r="B85" s="801"/>
      <c r="C85" s="802"/>
      <c r="D85" s="802"/>
      <c r="E85" s="802"/>
      <c r="F85" s="802"/>
      <c r="G85" s="802"/>
      <c r="H85" s="803"/>
      <c r="I85" s="807"/>
      <c r="J85" s="808"/>
      <c r="K85" s="418"/>
    </row>
    <row r="86" spans="1:11" s="419" customFormat="1" ht="12.75" customHeight="1">
      <c r="A86" s="433">
        <v>69</v>
      </c>
      <c r="B86" s="801"/>
      <c r="C86" s="802"/>
      <c r="D86" s="802"/>
      <c r="E86" s="802"/>
      <c r="F86" s="802"/>
      <c r="G86" s="802"/>
      <c r="H86" s="803"/>
      <c r="I86" s="807"/>
      <c r="J86" s="808"/>
      <c r="K86" s="418"/>
    </row>
    <row r="87" spans="1:11" s="419" customFormat="1" ht="12.75" customHeight="1">
      <c r="A87" s="433">
        <v>70</v>
      </c>
      <c r="B87" s="801"/>
      <c r="C87" s="802"/>
      <c r="D87" s="802"/>
      <c r="E87" s="802"/>
      <c r="F87" s="802"/>
      <c r="G87" s="802"/>
      <c r="H87" s="803"/>
      <c r="I87" s="807"/>
      <c r="J87" s="808"/>
      <c r="K87" s="418"/>
    </row>
    <row r="88" spans="1:11" s="419" customFormat="1" ht="15" customHeight="1">
      <c r="A88" s="434">
        <v>71</v>
      </c>
      <c r="B88" s="819" t="s">
        <v>328</v>
      </c>
      <c r="C88" s="820"/>
      <c r="D88" s="820"/>
      <c r="E88" s="820"/>
      <c r="F88" s="820"/>
      <c r="G88" s="820"/>
      <c r="H88" s="821"/>
      <c r="I88" s="822">
        <f>SUM(I84:J87)</f>
        <v>0</v>
      </c>
      <c r="J88" s="823"/>
      <c r="K88" s="418"/>
    </row>
    <row r="89" spans="1:11" s="419" customFormat="1" ht="6" customHeight="1">
      <c r="A89" s="435"/>
      <c r="B89" s="420"/>
      <c r="C89" s="421"/>
      <c r="D89" s="421"/>
      <c r="E89" s="421"/>
      <c r="F89" s="421"/>
      <c r="G89" s="421"/>
      <c r="H89" s="421"/>
      <c r="I89" s="824"/>
      <c r="J89" s="825"/>
      <c r="K89" s="418"/>
    </row>
    <row r="90" spans="1:11" s="419" customFormat="1" ht="15" customHeight="1">
      <c r="A90" s="436"/>
      <c r="B90" s="826" t="s">
        <v>329</v>
      </c>
      <c r="C90" s="827"/>
      <c r="D90" s="827"/>
      <c r="E90" s="827"/>
      <c r="F90" s="827"/>
      <c r="G90" s="827"/>
      <c r="H90" s="827"/>
      <c r="I90" s="827"/>
      <c r="J90" s="828"/>
      <c r="K90" s="418"/>
    </row>
    <row r="91" spans="1:11" s="419" customFormat="1" ht="12.75" customHeight="1">
      <c r="A91" s="433">
        <v>72</v>
      </c>
      <c r="B91" s="801"/>
      <c r="C91" s="802"/>
      <c r="D91" s="802"/>
      <c r="E91" s="802"/>
      <c r="F91" s="802"/>
      <c r="G91" s="802"/>
      <c r="H91" s="803"/>
      <c r="I91" s="807"/>
      <c r="J91" s="808"/>
      <c r="K91" s="418"/>
    </row>
    <row r="92" spans="1:11" s="419" customFormat="1" ht="15" customHeight="1" thickBot="1">
      <c r="A92" s="437">
        <v>73</v>
      </c>
      <c r="B92" s="814" t="s">
        <v>330</v>
      </c>
      <c r="C92" s="815"/>
      <c r="D92" s="815"/>
      <c r="E92" s="815"/>
      <c r="F92" s="815"/>
      <c r="G92" s="815"/>
      <c r="H92" s="816"/>
      <c r="I92" s="817">
        <f>SUM(I91:J91)</f>
        <v>0</v>
      </c>
      <c r="J92" s="818"/>
      <c r="K92" s="418"/>
    </row>
  </sheetData>
  <sheetProtection password="CC32" sheet="1" objects="1" scenarios="1"/>
  <mergeCells count="41">
    <mergeCell ref="A3:B3"/>
    <mergeCell ref="A4:B4"/>
    <mergeCell ref="I80:J80"/>
    <mergeCell ref="B80:H80"/>
    <mergeCell ref="I79:J79"/>
    <mergeCell ref="A6:B6"/>
    <mergeCell ref="I75:J75"/>
    <mergeCell ref="B76:J76"/>
    <mergeCell ref="B77:H77"/>
    <mergeCell ref="I77:J77"/>
    <mergeCell ref="A7:C7"/>
    <mergeCell ref="B81:H81"/>
    <mergeCell ref="I81:J81"/>
    <mergeCell ref="B84:H84"/>
    <mergeCell ref="I84:J84"/>
    <mergeCell ref="B85:H85"/>
    <mergeCell ref="I85:J85"/>
    <mergeCell ref="B86:H86"/>
    <mergeCell ref="I86:J86"/>
    <mergeCell ref="B87:H87"/>
    <mergeCell ref="I87:J87"/>
    <mergeCell ref="I82:J82"/>
    <mergeCell ref="B83:J83"/>
    <mergeCell ref="B91:H91"/>
    <mergeCell ref="I91:J91"/>
    <mergeCell ref="B92:H92"/>
    <mergeCell ref="I92:J92"/>
    <mergeCell ref="B88:H88"/>
    <mergeCell ref="I88:J88"/>
    <mergeCell ref="I89:J89"/>
    <mergeCell ref="B90:J90"/>
    <mergeCell ref="B79:H79"/>
    <mergeCell ref="D3:E3"/>
    <mergeCell ref="A1:B1"/>
    <mergeCell ref="B78:H78"/>
    <mergeCell ref="I78:J78"/>
    <mergeCell ref="A75:A76"/>
    <mergeCell ref="B75:H75"/>
    <mergeCell ref="A5:B5"/>
    <mergeCell ref="C1:J1"/>
    <mergeCell ref="A2:K2"/>
  </mergeCells>
  <dataValidations count="9">
    <dataValidation allowBlank="1" showInputMessage="1" showErrorMessage="1" promptTitle="Acct. 6390 Misc. Admin. Exp." prompt="Provide expense description here; enter itemized amount at right. Expense descriptions should be intelligible, do not describe using &quot;Miscellaneous&quot; or &quot;Other&quot;.&#10;Total for this account will flow to Line #15 above." sqref="B77:H80"/>
    <dataValidation allowBlank="1" showInputMessage="1" showErrorMessage="1" promptTitle="Acct. 6390 Misc. Admin. Exp." prompt="Provide itemized amount here and description at left.&#10;Total for this account will flow to Line #15 above." sqref="I77:J80"/>
    <dataValidation allowBlank="1" showInputMessage="1" showErrorMessage="1" promptTitle="Acct 6729 Other Insurance" prompt="Provide itemized amount here and description at left.&#10;Total for this account will flow to Line #52 above." sqref="I91:J91"/>
    <dataValidation allowBlank="1" showInputMessage="1" showErrorMessage="1" promptTitle="Acct 6729 Other Insurance" prompt="Provide expense description here; enter itemized amount at right. Expense descriptions should be intelligible, do not describe using &quot;Miscellaneous&quot; or &quot;Other&quot;.&#10;Total for this account will flow to Line #52 above." sqref="B91:H91"/>
    <dataValidation allowBlank="1" showInputMessage="1" showErrorMessage="1" promptTitle="Acct. 6390 Misc. Admin. Exp." prompt="Itemized expense detail must be entered beginning in Line #62 below.  The amount for this account is auto-populated from below." sqref="F24"/>
    <dataValidation allowBlank="1" showInputMessage="1" showErrorMessage="1" promptTitle="Acct. 6590 Misc. Op &amp; Maint Exp" prompt="Provide expense description here; enter itemized amount at right. Expense descriptions should be intelligible, do not describe using &quot;Miscellaneous&quot; or &quot;Other&quot;.&#10;Total for this account will flow to Line #43 above." sqref="B84:H87"/>
    <dataValidation allowBlank="1" showInputMessage="1" showErrorMessage="1" promptTitle="Acct. 6590 Misc. Op &amp; Maint Exp" prompt="Provide itemized amount here and description at left.&#10;Total for this account will flow to Line #43 above." sqref="I84:J87"/>
    <dataValidation allowBlank="1" showInputMessage="1" showErrorMessage="1" promptTitle="Acct. 6590 Misc. Op &amp; Maint Exp" prompt="Itemized expense detail must be entered beginning in Line #67 below.  The amount for this account is auto-populated from below." sqref="F54"/>
    <dataValidation allowBlank="1" showInputMessage="1" showErrorMessage="1" promptTitle="Acct. 6729 Other Insurance" prompt="Itemized expense detail must be entered beginning in Line #72 below.  The amount for this account is auto-populated from below." sqref="F64"/>
  </dataValidations>
  <printOptions horizontalCentered="1"/>
  <pageMargins left="0.25" right="0.25" top="0.65" bottom="0.4" header="0" footer="0"/>
  <pageSetup fitToHeight="1" fitToWidth="1" horizontalDpi="300" verticalDpi="300" orientation="portrait" pageOrder="overThenDown" scale="60" r:id="rId3"/>
  <headerFooter alignWithMargins="0">
    <oddHeader>&amp;L&amp;9STATE OF CALIFORNIA
&amp;"Arial,Bold"HCD Proposed Cost of Operations
&amp;"Arial,Regular"AMC 171a (for RHCP-O only)&amp;R&amp;9DEPARTMENT OF HOUSING AND COMMUNITY DEVELOPMENT
DIVISION OF FINANCIAL ASSISTANCE</oddHeader>
    <oddFooter>&amp;CPage &amp;P of &amp;N&amp;R&amp;"Arial,Italic"&amp;9&amp;A</oddFooter>
  </headerFooter>
  <rowBreaks count="1" manualBreakCount="1">
    <brk id="55" max="255" man="1"/>
  </rowBreaks>
  <legacyDrawing r:id="rId2"/>
</worksheet>
</file>

<file path=xl/worksheets/sheet2.xml><?xml version="1.0" encoding="utf-8"?>
<worksheet xmlns="http://schemas.openxmlformats.org/spreadsheetml/2006/main" xmlns:r="http://schemas.openxmlformats.org/officeDocument/2006/relationships">
  <sheetPr>
    <tabColor rgb="FFFFFFCC"/>
    <pageSetUpPr fitToPage="1"/>
  </sheetPr>
  <dimension ref="A1:BE88"/>
  <sheetViews>
    <sheetView showGridLines="0" zoomScalePageLayoutView="0" workbookViewId="0" topLeftCell="A1">
      <selection activeCell="A2" sqref="A2:I2"/>
    </sheetView>
  </sheetViews>
  <sheetFormatPr defaultColWidth="0" defaultRowHeight="0" customHeight="1" zeroHeight="1"/>
  <cols>
    <col min="1" max="1" width="4.8515625" style="1" customWidth="1"/>
    <col min="2" max="2" width="14.421875" style="1" customWidth="1"/>
    <col min="3" max="3" width="39.421875" style="1" customWidth="1"/>
    <col min="4" max="4" width="11.8515625" style="1" bestFit="1" customWidth="1"/>
    <col min="5" max="5" width="3.7109375" style="1" customWidth="1"/>
    <col min="6" max="6" width="15.8515625" style="1" customWidth="1"/>
    <col min="7" max="7" width="16.8515625" style="1" customWidth="1"/>
    <col min="8" max="9" width="15.8515625" style="1" customWidth="1"/>
    <col min="10" max="16384" width="0" style="1" hidden="1" customWidth="1"/>
  </cols>
  <sheetData>
    <row r="1" spans="1:9" ht="16.5" customHeight="1">
      <c r="A1" s="846" t="str">
        <f>'1. Proposed Operating Costs'!$C$1</f>
        <v>Rental Housing Construction Program -- Original</v>
      </c>
      <c r="B1" s="846"/>
      <c r="C1" s="846"/>
      <c r="D1" s="846"/>
      <c r="E1" s="846"/>
      <c r="F1" s="846"/>
      <c r="G1" s="846"/>
      <c r="H1" s="846"/>
      <c r="I1" s="846"/>
    </row>
    <row r="2" spans="1:9" ht="15" customHeight="1">
      <c r="A2" s="835" t="s">
        <v>340</v>
      </c>
      <c r="B2" s="835"/>
      <c r="C2" s="835"/>
      <c r="D2" s="835"/>
      <c r="E2" s="835"/>
      <c r="F2" s="835"/>
      <c r="G2" s="835"/>
      <c r="H2" s="835"/>
      <c r="I2" s="835"/>
    </row>
    <row r="3" spans="1:9" ht="15.75" customHeight="1">
      <c r="A3" s="829" t="s">
        <v>2</v>
      </c>
      <c r="B3" s="829"/>
      <c r="C3" s="74">
        <f>+'1. Proposed Operating Costs'!C3</f>
        <v>0</v>
      </c>
      <c r="D3" s="845">
        <f>+'1. Proposed Operating Costs'!F3</f>
        <v>0</v>
      </c>
      <c r="E3" s="845"/>
      <c r="F3" s="73" t="str">
        <f>+'1. Proposed Operating Costs'!G3</f>
        <v>to</v>
      </c>
      <c r="G3" s="792">
        <f>+'1. Proposed Operating Costs'!H3</f>
        <v>0</v>
      </c>
      <c r="H3" s="3" t="s">
        <v>3</v>
      </c>
      <c r="I3" s="438">
        <f>+'1. Proposed Operating Costs'!K3</f>
        <v>0</v>
      </c>
    </row>
    <row r="4" spans="1:9" ht="12.75">
      <c r="A4" s="829" t="s">
        <v>4</v>
      </c>
      <c r="B4" s="829"/>
      <c r="C4" s="74">
        <f>+'1. Proposed Operating Costs'!C4</f>
        <v>0</v>
      </c>
      <c r="H4" s="3" t="s">
        <v>5</v>
      </c>
      <c r="I4" s="438">
        <f>+'1. Proposed Operating Costs'!K4</f>
        <v>0</v>
      </c>
    </row>
    <row r="5" spans="1:3" ht="12.75">
      <c r="A5" s="829" t="s">
        <v>6</v>
      </c>
      <c r="B5" s="829"/>
      <c r="C5" s="74">
        <f>+'1. Proposed Operating Costs'!C5</f>
        <v>0</v>
      </c>
    </row>
    <row r="6" spans="1:9" ht="18.75" customHeight="1">
      <c r="A6" s="840" t="s">
        <v>8</v>
      </c>
      <c r="B6" s="840"/>
      <c r="C6" s="791">
        <f>+'1. Proposed Operating Costs'!C6</f>
        <v>0</v>
      </c>
      <c r="D6" s="778" t="str">
        <f>'1. Proposed Operating Costs'!A1</f>
        <v>Rev 9/28/16</v>
      </c>
      <c r="E6" s="10"/>
      <c r="F6" s="9"/>
      <c r="G6" s="9"/>
      <c r="H6" s="226" t="s">
        <v>7</v>
      </c>
      <c r="I6" s="439">
        <f>+'1. Proposed Operating Costs'!K6</f>
        <v>0</v>
      </c>
    </row>
    <row r="7" spans="1:51" s="4" customFormat="1" ht="30" customHeight="1">
      <c r="A7" s="847" t="s">
        <v>9</v>
      </c>
      <c r="B7" s="848"/>
      <c r="C7" s="849"/>
      <c r="D7" s="850" t="s">
        <v>10</v>
      </c>
      <c r="E7" s="851"/>
      <c r="F7" s="775" t="s">
        <v>93</v>
      </c>
      <c r="G7" s="775" t="s">
        <v>277</v>
      </c>
      <c r="H7" s="775" t="s">
        <v>94</v>
      </c>
      <c r="I7" s="775" t="s">
        <v>95</v>
      </c>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row>
    <row r="8" spans="1:51" s="4" customFormat="1" ht="12" customHeight="1">
      <c r="A8" s="76"/>
      <c r="B8" s="77" t="s">
        <v>96</v>
      </c>
      <c r="C8" s="78"/>
      <c r="D8" s="79"/>
      <c r="E8" s="80"/>
      <c r="F8" s="81"/>
      <c r="G8" s="82"/>
      <c r="H8" s="83"/>
      <c r="I8" s="84"/>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row>
    <row r="9" spans="1:51" s="4" customFormat="1" ht="12" customHeight="1">
      <c r="A9" s="76">
        <v>1</v>
      </c>
      <c r="B9" s="6" t="s">
        <v>97</v>
      </c>
      <c r="C9" s="20"/>
      <c r="D9" s="51">
        <v>5120</v>
      </c>
      <c r="E9" s="52"/>
      <c r="F9" s="428">
        <v>0</v>
      </c>
      <c r="G9" s="428">
        <v>0</v>
      </c>
      <c r="H9" s="428">
        <v>0</v>
      </c>
      <c r="I9" s="85">
        <f aca="true" t="shared" si="0" ref="I9:I18">SUM(F9:H9)</f>
        <v>0</v>
      </c>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row>
    <row r="10" spans="1:51" s="4" customFormat="1" ht="12" customHeight="1">
      <c r="A10" s="76">
        <v>2</v>
      </c>
      <c r="B10" s="6" t="s">
        <v>98</v>
      </c>
      <c r="C10" s="20"/>
      <c r="D10" s="51">
        <v>5121</v>
      </c>
      <c r="E10" s="52"/>
      <c r="F10" s="428">
        <v>0</v>
      </c>
      <c r="G10" s="428">
        <v>0</v>
      </c>
      <c r="H10" s="428">
        <v>0</v>
      </c>
      <c r="I10" s="85">
        <f t="shared" si="0"/>
        <v>0</v>
      </c>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row>
    <row r="11" spans="1:51" s="4" customFormat="1" ht="12" customHeight="1">
      <c r="A11" s="76">
        <v>3</v>
      </c>
      <c r="B11" s="6" t="s">
        <v>99</v>
      </c>
      <c r="C11" s="20"/>
      <c r="D11" s="51">
        <v>5140</v>
      </c>
      <c r="E11" s="52"/>
      <c r="F11" s="428">
        <v>0</v>
      </c>
      <c r="G11" s="428">
        <v>0</v>
      </c>
      <c r="H11" s="428">
        <v>0</v>
      </c>
      <c r="I11" s="85">
        <f t="shared" si="0"/>
        <v>0</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row>
    <row r="12" spans="1:51" s="4" customFormat="1" ht="12" customHeight="1">
      <c r="A12" s="76">
        <v>4</v>
      </c>
      <c r="B12" s="6" t="s">
        <v>100</v>
      </c>
      <c r="C12" s="20"/>
      <c r="D12" s="51">
        <v>5170</v>
      </c>
      <c r="E12" s="52"/>
      <c r="F12" s="428">
        <v>0</v>
      </c>
      <c r="G12" s="428">
        <v>0</v>
      </c>
      <c r="H12" s="428">
        <v>0</v>
      </c>
      <c r="I12" s="85">
        <f t="shared" si="0"/>
        <v>0</v>
      </c>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row>
    <row r="13" spans="1:51" s="4" customFormat="1" ht="12" customHeight="1">
      <c r="A13" s="76">
        <v>5</v>
      </c>
      <c r="B13" s="6" t="s">
        <v>101</v>
      </c>
      <c r="C13" s="20"/>
      <c r="D13" s="51">
        <v>5180</v>
      </c>
      <c r="E13" s="52"/>
      <c r="F13" s="428">
        <v>0</v>
      </c>
      <c r="G13" s="428">
        <v>0</v>
      </c>
      <c r="H13" s="428">
        <v>0</v>
      </c>
      <c r="I13" s="85">
        <f t="shared" si="0"/>
        <v>0</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row>
    <row r="14" spans="1:51" s="4" customFormat="1" ht="12" customHeight="1">
      <c r="A14" s="76">
        <v>6</v>
      </c>
      <c r="B14" s="6" t="s">
        <v>102</v>
      </c>
      <c r="C14" s="20"/>
      <c r="D14" s="51">
        <v>5190</v>
      </c>
      <c r="E14" s="52"/>
      <c r="F14" s="428">
        <v>0</v>
      </c>
      <c r="G14" s="428">
        <v>0</v>
      </c>
      <c r="H14" s="428">
        <v>0</v>
      </c>
      <c r="I14" s="85">
        <f t="shared" si="0"/>
        <v>0</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row>
    <row r="15" spans="1:51" s="4" customFormat="1" ht="12" customHeight="1">
      <c r="A15" s="76">
        <v>7</v>
      </c>
      <c r="B15" s="6" t="s">
        <v>103</v>
      </c>
      <c r="C15" s="20"/>
      <c r="D15" s="51">
        <v>5191</v>
      </c>
      <c r="E15" s="52"/>
      <c r="F15" s="428">
        <v>0</v>
      </c>
      <c r="G15" s="428">
        <v>0</v>
      </c>
      <c r="H15" s="428">
        <v>0</v>
      </c>
      <c r="I15" s="85">
        <f t="shared" si="0"/>
        <v>0</v>
      </c>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row>
    <row r="16" spans="1:51" s="4" customFormat="1" ht="12" customHeight="1">
      <c r="A16" s="76">
        <v>8</v>
      </c>
      <c r="B16" s="6" t="s">
        <v>104</v>
      </c>
      <c r="C16" s="20"/>
      <c r="D16" s="51">
        <v>5192</v>
      </c>
      <c r="E16" s="52"/>
      <c r="F16" s="428">
        <v>0</v>
      </c>
      <c r="G16" s="428">
        <v>0</v>
      </c>
      <c r="H16" s="428">
        <v>0</v>
      </c>
      <c r="I16" s="85">
        <f t="shared" si="0"/>
        <v>0</v>
      </c>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row>
    <row r="17" spans="1:51" s="4" customFormat="1" ht="12" customHeight="1">
      <c r="A17" s="76">
        <v>9</v>
      </c>
      <c r="B17" s="6" t="s">
        <v>105</v>
      </c>
      <c r="C17" s="20"/>
      <c r="D17" s="51">
        <v>5193</v>
      </c>
      <c r="E17" s="52"/>
      <c r="F17" s="428">
        <v>0</v>
      </c>
      <c r="G17" s="428">
        <v>0</v>
      </c>
      <c r="H17" s="428">
        <v>0</v>
      </c>
      <c r="I17" s="85">
        <f t="shared" si="0"/>
        <v>0</v>
      </c>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row>
    <row r="18" spans="1:51" s="4" customFormat="1" ht="12" customHeight="1">
      <c r="A18" s="76">
        <v>10</v>
      </c>
      <c r="B18" s="34" t="s">
        <v>106</v>
      </c>
      <c r="C18" s="41"/>
      <c r="D18" s="86">
        <v>5194</v>
      </c>
      <c r="E18" s="53"/>
      <c r="F18" s="446">
        <v>0</v>
      </c>
      <c r="G18" s="446">
        <v>0</v>
      </c>
      <c r="H18" s="446">
        <v>0</v>
      </c>
      <c r="I18" s="87">
        <f t="shared" si="0"/>
        <v>0</v>
      </c>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row>
    <row r="19" spans="1:51" s="4" customFormat="1" ht="12" customHeight="1">
      <c r="A19" s="76">
        <v>11</v>
      </c>
      <c r="B19" s="33" t="s">
        <v>107</v>
      </c>
      <c r="C19" s="88"/>
      <c r="D19" s="49" t="s">
        <v>108</v>
      </c>
      <c r="E19" s="89"/>
      <c r="F19" s="90">
        <f>SUM(F9:F18)</f>
        <v>0</v>
      </c>
      <c r="G19" s="90">
        <f>SUM(G9:G18)</f>
        <v>0</v>
      </c>
      <c r="H19" s="90">
        <f>SUM(H9:H18)</f>
        <v>0</v>
      </c>
      <c r="I19" s="90">
        <f>SUM(I9:I18)</f>
        <v>0</v>
      </c>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row>
    <row r="20" spans="1:51" s="4" customFormat="1" ht="12" customHeight="1">
      <c r="A20" s="76"/>
      <c r="B20" s="15" t="s">
        <v>109</v>
      </c>
      <c r="C20" s="15"/>
      <c r="D20" s="91"/>
      <c r="E20" s="52"/>
      <c r="F20" s="322" t="s">
        <v>110</v>
      </c>
      <c r="G20" s="323"/>
      <c r="H20" s="92"/>
      <c r="I20" s="93"/>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row>
    <row r="21" spans="1:51" s="4" customFormat="1" ht="12" customHeight="1">
      <c r="A21" s="76"/>
      <c r="B21" s="15" t="s">
        <v>111</v>
      </c>
      <c r="C21" s="94"/>
      <c r="D21" s="51"/>
      <c r="E21" s="52"/>
      <c r="F21" s="447">
        <v>0</v>
      </c>
      <c r="G21" s="448">
        <v>0</v>
      </c>
      <c r="H21" s="448">
        <v>0</v>
      </c>
      <c r="I21" s="440"/>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row>
    <row r="22" spans="1:51" s="4" customFormat="1" ht="12" customHeight="1">
      <c r="A22" s="76">
        <v>12</v>
      </c>
      <c r="B22" s="6" t="s">
        <v>112</v>
      </c>
      <c r="C22" s="20"/>
      <c r="D22" s="21">
        <v>5220</v>
      </c>
      <c r="E22" s="22"/>
      <c r="F22" s="85">
        <f>+F9*F21</f>
        <v>0</v>
      </c>
      <c r="G22" s="85">
        <f>+G9*G21</f>
        <v>0</v>
      </c>
      <c r="H22" s="85"/>
      <c r="I22" s="85">
        <f aca="true" t="shared" si="1" ref="I22:I27">SUM(F22:H22)</f>
        <v>0</v>
      </c>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row>
    <row r="23" spans="1:51" s="4" customFormat="1" ht="12" customHeight="1">
      <c r="A23" s="76">
        <v>13</v>
      </c>
      <c r="B23" s="6" t="s">
        <v>113</v>
      </c>
      <c r="C23" s="20"/>
      <c r="D23" s="21">
        <v>5240</v>
      </c>
      <c r="E23" s="22"/>
      <c r="F23" s="85"/>
      <c r="G23" s="325"/>
      <c r="H23" s="85">
        <f>+H11*H21</f>
        <v>0</v>
      </c>
      <c r="I23" s="85">
        <f t="shared" si="1"/>
        <v>0</v>
      </c>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row>
    <row r="24" spans="1:51" s="4" customFormat="1" ht="12" customHeight="1">
      <c r="A24" s="76">
        <v>14</v>
      </c>
      <c r="B24" s="6" t="s">
        <v>114</v>
      </c>
      <c r="C24" s="20"/>
      <c r="D24" s="21">
        <v>5250</v>
      </c>
      <c r="E24" s="22"/>
      <c r="F24" s="428">
        <v>0</v>
      </c>
      <c r="G24" s="449">
        <v>0</v>
      </c>
      <c r="H24" s="428">
        <v>0</v>
      </c>
      <c r="I24" s="85">
        <f t="shared" si="1"/>
        <v>0</v>
      </c>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row>
    <row r="25" spans="1:51" s="4" customFormat="1" ht="12" customHeight="1">
      <c r="A25" s="76">
        <v>15</v>
      </c>
      <c r="B25" s="6" t="s">
        <v>115</v>
      </c>
      <c r="C25" s="20"/>
      <c r="D25" s="21">
        <v>5270</v>
      </c>
      <c r="E25" s="22"/>
      <c r="F25" s="428">
        <v>0</v>
      </c>
      <c r="G25" s="428">
        <v>0</v>
      </c>
      <c r="H25" s="428">
        <v>0</v>
      </c>
      <c r="I25" s="85">
        <f t="shared" si="1"/>
        <v>0</v>
      </c>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row>
    <row r="26" spans="1:51" s="4" customFormat="1" ht="12" customHeight="1">
      <c r="A26" s="76">
        <v>16</v>
      </c>
      <c r="B26" s="6" t="s">
        <v>116</v>
      </c>
      <c r="C26" s="20"/>
      <c r="D26" s="21">
        <v>5290</v>
      </c>
      <c r="E26" s="22"/>
      <c r="F26" s="428">
        <v>0</v>
      </c>
      <c r="G26" s="449">
        <v>0</v>
      </c>
      <c r="H26" s="428">
        <v>0</v>
      </c>
      <c r="I26" s="85">
        <f t="shared" si="1"/>
        <v>0</v>
      </c>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row>
    <row r="27" spans="1:51" s="4" customFormat="1" ht="12" customHeight="1">
      <c r="A27" s="76"/>
      <c r="B27" s="34"/>
      <c r="C27" s="95" t="s">
        <v>117</v>
      </c>
      <c r="D27" s="49" t="s">
        <v>118</v>
      </c>
      <c r="E27" s="50"/>
      <c r="F27" s="87">
        <f>SUM(F22:F26)</f>
        <v>0</v>
      </c>
      <c r="G27" s="87">
        <f>SUM(G22:G26)</f>
        <v>0</v>
      </c>
      <c r="H27" s="87">
        <f>SUM(H22:H26)</f>
        <v>0</v>
      </c>
      <c r="I27" s="87">
        <f t="shared" si="1"/>
        <v>0</v>
      </c>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row>
    <row r="28" spans="1:51" s="4" customFormat="1" ht="12" customHeight="1">
      <c r="A28" s="76"/>
      <c r="B28" s="15" t="s">
        <v>297</v>
      </c>
      <c r="C28" s="94"/>
      <c r="D28" s="21"/>
      <c r="E28" s="22"/>
      <c r="F28" s="324" t="s">
        <v>110</v>
      </c>
      <c r="G28" s="325"/>
      <c r="H28" s="326"/>
      <c r="I28" s="96"/>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row>
    <row r="29" spans="1:51" s="4" customFormat="1" ht="12" customHeight="1">
      <c r="A29" s="76">
        <v>17</v>
      </c>
      <c r="B29" s="6" t="s">
        <v>79</v>
      </c>
      <c r="C29" s="20"/>
      <c r="D29" s="21">
        <v>5332</v>
      </c>
      <c r="E29" s="22"/>
      <c r="F29" s="428">
        <v>0</v>
      </c>
      <c r="G29" s="449">
        <v>0</v>
      </c>
      <c r="H29" s="428">
        <v>0</v>
      </c>
      <c r="I29" s="85">
        <f>SUM(F29:H29)</f>
        <v>0</v>
      </c>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row>
    <row r="30" spans="1:51" s="4" customFormat="1" ht="12" customHeight="1">
      <c r="A30" s="76">
        <v>18</v>
      </c>
      <c r="B30" s="6" t="s">
        <v>119</v>
      </c>
      <c r="C30" s="20"/>
      <c r="D30" s="21">
        <v>5380</v>
      </c>
      <c r="E30" s="22"/>
      <c r="F30" s="428">
        <v>0</v>
      </c>
      <c r="G30" s="449">
        <v>0</v>
      </c>
      <c r="H30" s="428">
        <v>0</v>
      </c>
      <c r="I30" s="85">
        <f>SUM(F30:H30)</f>
        <v>0</v>
      </c>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row>
    <row r="31" spans="1:51" s="4" customFormat="1" ht="12" customHeight="1">
      <c r="A31" s="76">
        <v>19</v>
      </c>
      <c r="B31" s="6" t="s">
        <v>120</v>
      </c>
      <c r="C31" s="20"/>
      <c r="D31" s="21">
        <v>5385</v>
      </c>
      <c r="E31" s="22"/>
      <c r="F31" s="428">
        <v>0</v>
      </c>
      <c r="G31" s="449">
        <v>0</v>
      </c>
      <c r="H31" s="428">
        <v>0</v>
      </c>
      <c r="I31" s="85">
        <f>SUM(F31:H31)</f>
        <v>0</v>
      </c>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row>
    <row r="32" spans="1:51" s="4" customFormat="1" ht="12" customHeight="1">
      <c r="A32" s="76">
        <v>20</v>
      </c>
      <c r="B32" s="6" t="s">
        <v>121</v>
      </c>
      <c r="C32" s="20"/>
      <c r="D32" s="21">
        <v>5390</v>
      </c>
      <c r="E32" s="22"/>
      <c r="F32" s="428">
        <v>0</v>
      </c>
      <c r="G32" s="449">
        <v>0</v>
      </c>
      <c r="H32" s="428">
        <v>0</v>
      </c>
      <c r="I32" s="85">
        <f>SUM(F32:H32)</f>
        <v>0</v>
      </c>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row>
    <row r="33" spans="1:51" s="4" customFormat="1" ht="12" customHeight="1">
      <c r="A33" s="76"/>
      <c r="B33" s="34"/>
      <c r="C33" s="88" t="s">
        <v>122</v>
      </c>
      <c r="D33" s="49" t="s">
        <v>123</v>
      </c>
      <c r="E33" s="97"/>
      <c r="F33" s="87">
        <f>SUM(F29:F32)</f>
        <v>0</v>
      </c>
      <c r="G33" s="87">
        <f>SUM(G29:G32)</f>
        <v>0</v>
      </c>
      <c r="H33" s="87">
        <f>SUM(H29:H32)</f>
        <v>0</v>
      </c>
      <c r="I33" s="87">
        <f>SUM(I29:I32)</f>
        <v>0</v>
      </c>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row>
    <row r="34" spans="1:51" s="4" customFormat="1" ht="12" customHeight="1">
      <c r="A34" s="76"/>
      <c r="B34" s="15" t="s">
        <v>124</v>
      </c>
      <c r="C34" s="94"/>
      <c r="D34" s="21"/>
      <c r="E34" s="22"/>
      <c r="F34" s="324" t="s">
        <v>110</v>
      </c>
      <c r="G34" s="325"/>
      <c r="H34" s="85"/>
      <c r="I34" s="96"/>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row>
    <row r="35" spans="1:51" s="4" customFormat="1" ht="12" customHeight="1">
      <c r="A35" s="76">
        <v>21</v>
      </c>
      <c r="B35" s="6" t="s">
        <v>125</v>
      </c>
      <c r="C35" s="20"/>
      <c r="D35" s="21">
        <v>5410</v>
      </c>
      <c r="E35" s="22"/>
      <c r="F35" s="428">
        <v>0</v>
      </c>
      <c r="G35" s="428">
        <v>0</v>
      </c>
      <c r="H35" s="428">
        <v>0</v>
      </c>
      <c r="I35" s="85">
        <f>SUM(F35:H35)</f>
        <v>0</v>
      </c>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row>
    <row r="36" spans="1:51" s="4" customFormat="1" ht="12" customHeight="1">
      <c r="A36" s="76"/>
      <c r="B36" s="34"/>
      <c r="C36" s="88" t="s">
        <v>126</v>
      </c>
      <c r="D36" s="49" t="s">
        <v>127</v>
      </c>
      <c r="E36" s="97"/>
      <c r="F36" s="87">
        <f>SUM(F35:F35)</f>
        <v>0</v>
      </c>
      <c r="G36" s="87">
        <f>SUM(G35:G35)</f>
        <v>0</v>
      </c>
      <c r="H36" s="87">
        <f>SUM(H35:H35)</f>
        <v>0</v>
      </c>
      <c r="I36" s="87">
        <f>SUM(I35:I35)</f>
        <v>0</v>
      </c>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row>
    <row r="37" spans="1:51" s="4" customFormat="1" ht="12" customHeight="1">
      <c r="A37" s="76"/>
      <c r="B37" s="15" t="s">
        <v>128</v>
      </c>
      <c r="C37" s="94"/>
      <c r="D37" s="21"/>
      <c r="E37" s="22"/>
      <c r="F37" s="324"/>
      <c r="G37" s="325"/>
      <c r="H37" s="326"/>
      <c r="I37" s="96"/>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row>
    <row r="38" spans="1:51" s="4" customFormat="1" ht="12" customHeight="1">
      <c r="A38" s="76">
        <v>22</v>
      </c>
      <c r="B38" s="6" t="s">
        <v>129</v>
      </c>
      <c r="C38" s="20"/>
      <c r="D38" s="21">
        <v>5910</v>
      </c>
      <c r="E38" s="22"/>
      <c r="F38" s="428">
        <v>0</v>
      </c>
      <c r="G38" s="428">
        <v>0</v>
      </c>
      <c r="H38" s="428">
        <v>0</v>
      </c>
      <c r="I38" s="85">
        <f>SUM(F38:H38)</f>
        <v>0</v>
      </c>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row>
    <row r="39" spans="1:51" s="4" customFormat="1" ht="12" customHeight="1">
      <c r="A39" s="76">
        <v>23</v>
      </c>
      <c r="B39" s="6" t="s">
        <v>130</v>
      </c>
      <c r="C39" s="20"/>
      <c r="D39" s="21">
        <v>5920</v>
      </c>
      <c r="E39" s="22"/>
      <c r="F39" s="428">
        <v>0</v>
      </c>
      <c r="G39" s="449">
        <v>0</v>
      </c>
      <c r="H39" s="428">
        <v>0</v>
      </c>
      <c r="I39" s="85">
        <f>SUM(F39:H39)</f>
        <v>0</v>
      </c>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row>
    <row r="40" spans="1:51" s="4" customFormat="1" ht="12" customHeight="1">
      <c r="A40" s="76">
        <v>24</v>
      </c>
      <c r="B40" s="6" t="s">
        <v>131</v>
      </c>
      <c r="C40" s="20"/>
      <c r="D40" s="51">
        <v>5930</v>
      </c>
      <c r="E40" s="52"/>
      <c r="F40" s="428">
        <v>0</v>
      </c>
      <c r="G40" s="428">
        <v>0</v>
      </c>
      <c r="H40" s="428">
        <v>0</v>
      </c>
      <c r="I40" s="85">
        <f>SUM(F40:H40)</f>
        <v>0</v>
      </c>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row>
    <row r="41" spans="1:51" s="4" customFormat="1" ht="12" customHeight="1">
      <c r="A41" s="76">
        <v>25</v>
      </c>
      <c r="B41" s="6" t="s">
        <v>132</v>
      </c>
      <c r="C41" s="20"/>
      <c r="D41" s="51">
        <v>5940</v>
      </c>
      <c r="E41" s="52"/>
      <c r="F41" s="428">
        <v>0</v>
      </c>
      <c r="G41" s="428">
        <v>0</v>
      </c>
      <c r="H41" s="428">
        <v>0</v>
      </c>
      <c r="I41" s="85">
        <f>SUM(F41:H41)</f>
        <v>0</v>
      </c>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row>
    <row r="42" spans="1:51" s="4" customFormat="1" ht="12" customHeight="1">
      <c r="A42" s="76">
        <v>26</v>
      </c>
      <c r="B42" s="6" t="s">
        <v>133</v>
      </c>
      <c r="C42" s="6"/>
      <c r="D42" s="21">
        <v>5990</v>
      </c>
      <c r="E42" s="22"/>
      <c r="F42" s="428">
        <v>0</v>
      </c>
      <c r="G42" s="449">
        <v>0</v>
      </c>
      <c r="H42" s="428">
        <v>0</v>
      </c>
      <c r="I42" s="85">
        <f>SUM(F42:H42)</f>
        <v>0</v>
      </c>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row>
    <row r="43" spans="1:51" s="4" customFormat="1" ht="12" customHeight="1">
      <c r="A43" s="100"/>
      <c r="B43" s="101"/>
      <c r="C43" s="95" t="s">
        <v>134</v>
      </c>
      <c r="D43" s="49" t="s">
        <v>135</v>
      </c>
      <c r="E43" s="89"/>
      <c r="F43" s="87">
        <f>SUM(F38:F42)</f>
        <v>0</v>
      </c>
      <c r="G43" s="87">
        <f>SUM(G38:G42)</f>
        <v>0</v>
      </c>
      <c r="H43" s="87">
        <f>SUM(H38:H42)</f>
        <v>0</v>
      </c>
      <c r="I43" s="87">
        <f>SUM(I38:I42)</f>
        <v>0</v>
      </c>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row>
    <row r="44" spans="1:51" s="4" customFormat="1" ht="12" customHeight="1">
      <c r="A44" s="76">
        <v>27</v>
      </c>
      <c r="B44" s="33" t="s">
        <v>136</v>
      </c>
      <c r="C44" s="88"/>
      <c r="D44" s="49" t="s">
        <v>137</v>
      </c>
      <c r="E44" s="89"/>
      <c r="F44" s="90">
        <f>+F19-F27+F33+F36+F43</f>
        <v>0</v>
      </c>
      <c r="G44" s="90">
        <f>+G19-G27+G33+G36+G43</f>
        <v>0</v>
      </c>
      <c r="H44" s="90">
        <f>+H19-H27+H33+H36+H43</f>
        <v>0</v>
      </c>
      <c r="I44" s="102">
        <f>SUM(F44:H44)</f>
        <v>0</v>
      </c>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row>
    <row r="45" spans="1:51" s="4" customFormat="1" ht="12" customHeight="1">
      <c r="A45" s="76">
        <v>28</v>
      </c>
      <c r="B45" s="33" t="s">
        <v>138</v>
      </c>
      <c r="C45" s="40"/>
      <c r="D45" s="49" t="s">
        <v>86</v>
      </c>
      <c r="E45" s="53"/>
      <c r="F45" s="103">
        <f>'1. Proposed Operating Costs'!$H$74</f>
        <v>0</v>
      </c>
      <c r="G45" s="103">
        <f>'1. Proposed Operating Costs'!$I$74</f>
        <v>0</v>
      </c>
      <c r="H45" s="103">
        <f>'1. Proposed Operating Costs'!$J$74</f>
        <v>0</v>
      </c>
      <c r="I45" s="102">
        <f>SUM(F45:H45)</f>
        <v>0</v>
      </c>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row>
    <row r="46" spans="1:51" s="4" customFormat="1" ht="12" customHeight="1">
      <c r="A46" s="76">
        <v>29</v>
      </c>
      <c r="B46" s="33" t="s">
        <v>139</v>
      </c>
      <c r="C46" s="40"/>
      <c r="D46" s="49" t="s">
        <v>140</v>
      </c>
      <c r="E46" s="53"/>
      <c r="F46" s="103">
        <f>+F44-F45</f>
        <v>0</v>
      </c>
      <c r="G46" s="103">
        <f>+G44-G45</f>
        <v>0</v>
      </c>
      <c r="H46" s="103">
        <f>+H44-H45</f>
        <v>0</v>
      </c>
      <c r="I46" s="102">
        <f>SUM(F46:H46)</f>
        <v>0</v>
      </c>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row>
    <row r="47" spans="1:51" s="4" customFormat="1" ht="12" customHeight="1">
      <c r="A47" s="24"/>
      <c r="B47" s="104" t="s">
        <v>141</v>
      </c>
      <c r="C47" s="25"/>
      <c r="D47" s="26"/>
      <c r="E47" s="27"/>
      <c r="F47" s="105"/>
      <c r="G47" s="105"/>
      <c r="H47" s="105"/>
      <c r="I47" s="106"/>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row>
    <row r="48" spans="1:51" s="4" customFormat="1" ht="12" customHeight="1">
      <c r="A48" s="24">
        <v>30</v>
      </c>
      <c r="B48" s="6" t="s">
        <v>307</v>
      </c>
      <c r="C48" s="6"/>
      <c r="D48" s="51"/>
      <c r="E48" s="22"/>
      <c r="F48" s="107"/>
      <c r="G48" s="107"/>
      <c r="H48" s="107"/>
      <c r="I48" s="85"/>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row>
    <row r="49" spans="1:51" s="4" customFormat="1" ht="12" customHeight="1">
      <c r="A49" s="24"/>
      <c r="B49" s="99" t="s">
        <v>142</v>
      </c>
      <c r="C49" s="108"/>
      <c r="D49" s="51">
        <v>6895</v>
      </c>
      <c r="E49" s="22"/>
      <c r="F49" s="450">
        <v>0</v>
      </c>
      <c r="G49" s="450">
        <v>0</v>
      </c>
      <c r="H49" s="450">
        <v>0</v>
      </c>
      <c r="I49" s="85">
        <f aca="true" t="shared" si="2" ref="I49:I55">SUM(F49:H49)</f>
        <v>0</v>
      </c>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row>
    <row r="50" spans="1:51" s="4" customFormat="1" ht="12" customHeight="1">
      <c r="A50" s="24"/>
      <c r="B50" s="99" t="s">
        <v>143</v>
      </c>
      <c r="C50" s="109"/>
      <c r="D50" s="51"/>
      <c r="E50" s="22"/>
      <c r="F50" s="450">
        <v>0</v>
      </c>
      <c r="G50" s="450">
        <v>0</v>
      </c>
      <c r="H50" s="450">
        <v>0</v>
      </c>
      <c r="I50" s="85">
        <f t="shared" si="2"/>
        <v>0</v>
      </c>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row>
    <row r="51" spans="1:51" s="4" customFormat="1" ht="12" customHeight="1">
      <c r="A51" s="24"/>
      <c r="B51" s="99" t="s">
        <v>144</v>
      </c>
      <c r="C51" s="109"/>
      <c r="D51" s="51"/>
      <c r="E51" s="22"/>
      <c r="F51" s="450">
        <v>0</v>
      </c>
      <c r="G51" s="450">
        <v>0</v>
      </c>
      <c r="H51" s="450">
        <v>0</v>
      </c>
      <c r="I51" s="85">
        <f t="shared" si="2"/>
        <v>0</v>
      </c>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row>
    <row r="52" spans="1:51" s="4" customFormat="1" ht="12" customHeight="1">
      <c r="A52" s="24">
        <v>31</v>
      </c>
      <c r="B52" s="6" t="s">
        <v>145</v>
      </c>
      <c r="C52" s="6"/>
      <c r="D52" s="110">
        <v>6890</v>
      </c>
      <c r="E52" s="111"/>
      <c r="F52" s="450">
        <v>0</v>
      </c>
      <c r="G52" s="450">
        <v>0</v>
      </c>
      <c r="H52" s="450">
        <v>0</v>
      </c>
      <c r="I52" s="85">
        <f t="shared" si="2"/>
        <v>0</v>
      </c>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row>
    <row r="53" spans="1:51" s="4" customFormat="1" ht="12" customHeight="1">
      <c r="A53" s="24">
        <v>32</v>
      </c>
      <c r="B53" s="6" t="s">
        <v>146</v>
      </c>
      <c r="C53" s="6"/>
      <c r="D53" s="51">
        <v>6890</v>
      </c>
      <c r="E53" s="22"/>
      <c r="F53" s="450">
        <v>0</v>
      </c>
      <c r="G53" s="450">
        <v>0</v>
      </c>
      <c r="H53" s="450">
        <v>0</v>
      </c>
      <c r="I53" s="85">
        <f t="shared" si="2"/>
        <v>0</v>
      </c>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row>
    <row r="54" spans="1:51" s="4" customFormat="1" ht="12" customHeight="1">
      <c r="A54" s="24">
        <v>33</v>
      </c>
      <c r="B54" s="6" t="s">
        <v>147</v>
      </c>
      <c r="C54" s="6"/>
      <c r="D54" s="21">
        <v>6890</v>
      </c>
      <c r="E54" s="22"/>
      <c r="F54" s="450">
        <v>0</v>
      </c>
      <c r="G54" s="450">
        <v>0</v>
      </c>
      <c r="H54" s="450">
        <v>0</v>
      </c>
      <c r="I54" s="85">
        <f t="shared" si="2"/>
        <v>0</v>
      </c>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row>
    <row r="55" spans="1:51" s="4" customFormat="1" ht="12" customHeight="1">
      <c r="A55" s="47"/>
      <c r="B55" s="34"/>
      <c r="C55" s="88" t="s">
        <v>148</v>
      </c>
      <c r="D55" s="49" t="s">
        <v>149</v>
      </c>
      <c r="E55" s="62"/>
      <c r="F55" s="346">
        <f>SUM(F48:F54)</f>
        <v>0</v>
      </c>
      <c r="G55" s="346">
        <f>SUM(G48:G54)</f>
        <v>0</v>
      </c>
      <c r="H55" s="346">
        <f>SUM(H48:H54)</f>
        <v>0</v>
      </c>
      <c r="I55" s="38">
        <f t="shared" si="2"/>
        <v>0</v>
      </c>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row>
    <row r="56" spans="1:51" s="4" customFormat="1" ht="12" customHeight="1">
      <c r="A56" s="352"/>
      <c r="B56" s="353" t="s">
        <v>150</v>
      </c>
      <c r="C56" s="354"/>
      <c r="D56" s="355"/>
      <c r="E56" s="356"/>
      <c r="F56" s="357"/>
      <c r="G56" s="357"/>
      <c r="H56" s="357"/>
      <c r="I56" s="358"/>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row>
    <row r="57" spans="1:51" s="4" customFormat="1" ht="12" customHeight="1">
      <c r="A57" s="352">
        <v>34</v>
      </c>
      <c r="B57" s="48" t="s">
        <v>151</v>
      </c>
      <c r="C57" s="359"/>
      <c r="D57" s="355">
        <v>1310</v>
      </c>
      <c r="E57" s="356"/>
      <c r="F57" s="451">
        <v>0</v>
      </c>
      <c r="G57" s="449">
        <v>0</v>
      </c>
      <c r="H57" s="428">
        <v>0</v>
      </c>
      <c r="I57" s="360">
        <f>SUM(F57:H57)</f>
        <v>0</v>
      </c>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row>
    <row r="58" spans="1:51" s="4" customFormat="1" ht="12" customHeight="1">
      <c r="A58" s="361">
        <v>35</v>
      </c>
      <c r="B58" s="48" t="s">
        <v>152</v>
      </c>
      <c r="C58" s="362"/>
      <c r="D58" s="363">
        <v>1320</v>
      </c>
      <c r="E58" s="356"/>
      <c r="F58" s="451">
        <v>0</v>
      </c>
      <c r="G58" s="449">
        <v>0</v>
      </c>
      <c r="H58" s="428">
        <v>0</v>
      </c>
      <c r="I58" s="360">
        <f>SUM(F58:H58)</f>
        <v>0</v>
      </c>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row>
    <row r="59" spans="1:51" s="4" customFormat="1" ht="12" customHeight="1">
      <c r="A59" s="361">
        <v>36</v>
      </c>
      <c r="B59" s="48" t="s">
        <v>153</v>
      </c>
      <c r="C59" s="362"/>
      <c r="D59" s="363">
        <v>1365</v>
      </c>
      <c r="E59" s="356"/>
      <c r="F59" s="451">
        <v>0</v>
      </c>
      <c r="G59" s="449">
        <v>0</v>
      </c>
      <c r="H59" s="428">
        <v>0</v>
      </c>
      <c r="I59" s="360">
        <f>SUM(F59:H59)</f>
        <v>0</v>
      </c>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row>
    <row r="60" spans="1:51" s="4" customFormat="1" ht="12" customHeight="1">
      <c r="A60" s="361">
        <v>37</v>
      </c>
      <c r="B60" s="48" t="s">
        <v>154</v>
      </c>
      <c r="C60" s="359" t="s">
        <v>306</v>
      </c>
      <c r="D60" s="363"/>
      <c r="E60" s="364"/>
      <c r="F60" s="387"/>
      <c r="G60" s="387"/>
      <c r="H60" s="387"/>
      <c r="I60" s="360"/>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row>
    <row r="61" spans="1:51" s="4" customFormat="1" ht="12" customHeight="1">
      <c r="A61" s="361"/>
      <c r="B61" s="365" t="s">
        <v>155</v>
      </c>
      <c r="C61" s="366"/>
      <c r="D61" s="363">
        <v>1350</v>
      </c>
      <c r="E61" s="364"/>
      <c r="F61" s="451">
        <v>0</v>
      </c>
      <c r="G61" s="449">
        <v>0</v>
      </c>
      <c r="H61" s="428">
        <v>0</v>
      </c>
      <c r="I61" s="360">
        <f>SUM(F61:H61)</f>
        <v>0</v>
      </c>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row>
    <row r="62" spans="1:51" s="4" customFormat="1" ht="12" customHeight="1">
      <c r="A62" s="361"/>
      <c r="B62" s="365" t="s">
        <v>156</v>
      </c>
      <c r="C62" s="367"/>
      <c r="D62" s="363">
        <v>1350</v>
      </c>
      <c r="E62" s="364"/>
      <c r="F62" s="451">
        <v>0</v>
      </c>
      <c r="G62" s="449">
        <v>0</v>
      </c>
      <c r="H62" s="428">
        <v>0</v>
      </c>
      <c r="I62" s="360">
        <f>SUM(F62:H62)</f>
        <v>0</v>
      </c>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row>
    <row r="63" spans="1:51" s="4" customFormat="1" ht="12" customHeight="1">
      <c r="A63" s="361"/>
      <c r="B63" s="365" t="s">
        <v>157</v>
      </c>
      <c r="C63" s="367"/>
      <c r="D63" s="363">
        <v>1350</v>
      </c>
      <c r="E63" s="364"/>
      <c r="F63" s="451">
        <v>0</v>
      </c>
      <c r="G63" s="449">
        <v>0</v>
      </c>
      <c r="H63" s="428">
        <v>0</v>
      </c>
      <c r="I63" s="360">
        <f>SUM(F63:H63)</f>
        <v>0</v>
      </c>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row>
    <row r="64" spans="1:51" s="4" customFormat="1" ht="12" customHeight="1">
      <c r="A64" s="361"/>
      <c r="B64" s="368"/>
      <c r="C64" s="369" t="s">
        <v>298</v>
      </c>
      <c r="D64" s="370"/>
      <c r="E64" s="371"/>
      <c r="F64" s="372">
        <f>SUM(F57:F63)</f>
        <v>0</v>
      </c>
      <c r="G64" s="372">
        <f>SUM(G57:G63)</f>
        <v>0</v>
      </c>
      <c r="H64" s="372">
        <f>SUM(H57:H63)</f>
        <v>0</v>
      </c>
      <c r="I64" s="372">
        <f aca="true" t="shared" si="3" ref="I64:I78">SUM(F64:H64)</f>
        <v>0</v>
      </c>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row>
    <row r="65" spans="1:51" s="4" customFormat="1" ht="12" customHeight="1">
      <c r="A65" s="373">
        <v>38</v>
      </c>
      <c r="B65" s="374" t="s">
        <v>158</v>
      </c>
      <c r="C65" s="375"/>
      <c r="D65" s="376"/>
      <c r="E65" s="377"/>
      <c r="F65" s="378">
        <f>F46-F55-F64</f>
        <v>0</v>
      </c>
      <c r="G65" s="378">
        <f>G46-G55-G64</f>
        <v>0</v>
      </c>
      <c r="H65" s="378">
        <f>H46-H55-H64</f>
        <v>0</v>
      </c>
      <c r="I65" s="379">
        <f t="shared" si="3"/>
        <v>0</v>
      </c>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row>
    <row r="66" spans="1:51" s="4" customFormat="1" ht="12" customHeight="1">
      <c r="A66" s="380"/>
      <c r="B66" s="381" t="s">
        <v>290</v>
      </c>
      <c r="C66" s="382"/>
      <c r="D66" s="383"/>
      <c r="E66" s="384"/>
      <c r="F66" s="385"/>
      <c r="G66" s="385"/>
      <c r="H66" s="386"/>
      <c r="I66" s="387"/>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row>
    <row r="67" spans="1:51" s="4" customFormat="1" ht="12" customHeight="1">
      <c r="A67" s="361">
        <v>39</v>
      </c>
      <c r="B67" s="388" t="s">
        <v>292</v>
      </c>
      <c r="C67" s="359"/>
      <c r="D67" s="383"/>
      <c r="E67" s="384"/>
      <c r="F67" s="449">
        <v>0</v>
      </c>
      <c r="G67" s="441"/>
      <c r="H67" s="358"/>
      <c r="I67" s="387">
        <f t="shared" si="3"/>
        <v>0</v>
      </c>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row>
    <row r="68" spans="1:51" s="4" customFormat="1" ht="12" customHeight="1">
      <c r="A68" s="361">
        <v>40</v>
      </c>
      <c r="B68" s="48" t="s">
        <v>288</v>
      </c>
      <c r="C68" s="359"/>
      <c r="D68" s="383"/>
      <c r="E68" s="384"/>
      <c r="F68" s="449">
        <v>0</v>
      </c>
      <c r="G68" s="449">
        <v>0</v>
      </c>
      <c r="H68" s="431">
        <v>0</v>
      </c>
      <c r="I68" s="387">
        <f t="shared" si="3"/>
        <v>0</v>
      </c>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row>
    <row r="69" spans="1:51" s="4" customFormat="1" ht="12" customHeight="1">
      <c r="A69" s="361">
        <v>41</v>
      </c>
      <c r="B69" s="48" t="s">
        <v>289</v>
      </c>
      <c r="C69" s="359"/>
      <c r="D69" s="383"/>
      <c r="E69" s="384"/>
      <c r="F69" s="449">
        <v>0</v>
      </c>
      <c r="G69" s="449">
        <v>0</v>
      </c>
      <c r="H69" s="431">
        <v>0</v>
      </c>
      <c r="I69" s="387">
        <f t="shared" si="3"/>
        <v>0</v>
      </c>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row>
    <row r="70" spans="1:51" s="4" customFormat="1" ht="12" customHeight="1">
      <c r="A70" s="361">
        <v>42</v>
      </c>
      <c r="B70" s="48" t="s">
        <v>305</v>
      </c>
      <c r="C70" s="366"/>
      <c r="D70" s="383"/>
      <c r="E70" s="384"/>
      <c r="F70" s="449">
        <v>0</v>
      </c>
      <c r="G70" s="449">
        <v>0</v>
      </c>
      <c r="H70" s="431">
        <v>0</v>
      </c>
      <c r="I70" s="387">
        <f t="shared" si="3"/>
        <v>0</v>
      </c>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row>
    <row r="71" spans="1:51" s="4" customFormat="1" ht="12" customHeight="1">
      <c r="A71" s="373"/>
      <c r="B71" s="389"/>
      <c r="C71" s="369" t="s">
        <v>293</v>
      </c>
      <c r="D71" s="370"/>
      <c r="E71" s="390"/>
      <c r="F71" s="391">
        <f>SUM(F67:F70)</f>
        <v>0</v>
      </c>
      <c r="G71" s="391">
        <f>SUM(G67:G70)</f>
        <v>0</v>
      </c>
      <c r="H71" s="392">
        <f>SUM(H67:H70)</f>
        <v>0</v>
      </c>
      <c r="I71" s="372">
        <f>SUM(I67:I70)</f>
        <v>0</v>
      </c>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row>
    <row r="72" spans="1:51" s="4" customFormat="1" ht="12" customHeight="1">
      <c r="A72" s="361"/>
      <c r="B72" s="393" t="s">
        <v>291</v>
      </c>
      <c r="C72" s="359"/>
      <c r="D72" s="383"/>
      <c r="E72" s="384"/>
      <c r="F72" s="394"/>
      <c r="G72" s="394"/>
      <c r="H72" s="395"/>
      <c r="I72" s="396"/>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row>
    <row r="73" spans="1:51" s="4" customFormat="1" ht="12" customHeight="1">
      <c r="A73" s="361">
        <v>43</v>
      </c>
      <c r="B73" s="48" t="s">
        <v>159</v>
      </c>
      <c r="C73" s="397"/>
      <c r="D73" s="398" t="s">
        <v>110</v>
      </c>
      <c r="E73" s="356"/>
      <c r="F73" s="452">
        <v>0</v>
      </c>
      <c r="G73" s="449">
        <v>0</v>
      </c>
      <c r="H73" s="431">
        <v>0</v>
      </c>
      <c r="I73" s="360">
        <f t="shared" si="3"/>
        <v>0</v>
      </c>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row>
    <row r="74" spans="1:51" s="4" customFormat="1" ht="12" customHeight="1">
      <c r="A74" s="399">
        <v>44</v>
      </c>
      <c r="B74" s="98" t="s">
        <v>265</v>
      </c>
      <c r="C74" s="48"/>
      <c r="D74" s="383"/>
      <c r="E74" s="356"/>
      <c r="F74" s="452">
        <v>0</v>
      </c>
      <c r="G74" s="449">
        <v>0</v>
      </c>
      <c r="H74" s="428">
        <v>0</v>
      </c>
      <c r="I74" s="387">
        <f t="shared" si="3"/>
        <v>0</v>
      </c>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row>
    <row r="75" spans="1:51" s="4" customFormat="1" ht="12" customHeight="1">
      <c r="A75" s="399">
        <v>45</v>
      </c>
      <c r="B75" s="48" t="s">
        <v>264</v>
      </c>
      <c r="C75" s="48"/>
      <c r="D75" s="383"/>
      <c r="E75" s="356"/>
      <c r="F75" s="452">
        <v>0</v>
      </c>
      <c r="G75" s="449">
        <v>0</v>
      </c>
      <c r="H75" s="428">
        <v>0</v>
      </c>
      <c r="I75" s="387">
        <f t="shared" si="3"/>
        <v>0</v>
      </c>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row>
    <row r="76" spans="1:57" s="4" customFormat="1" ht="12" customHeight="1">
      <c r="A76" s="361">
        <v>46</v>
      </c>
      <c r="B76" s="48" t="s">
        <v>160</v>
      </c>
      <c r="C76" s="359"/>
      <c r="D76" s="383"/>
      <c r="E76" s="384"/>
      <c r="F76" s="453">
        <v>0</v>
      </c>
      <c r="G76" s="453">
        <v>0</v>
      </c>
      <c r="H76" s="454">
        <v>0</v>
      </c>
      <c r="I76" s="387">
        <f t="shared" si="3"/>
        <v>0</v>
      </c>
      <c r="J76" s="23">
        <f>SUM(H76:I76)</f>
        <v>0</v>
      </c>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row>
    <row r="77" spans="1:51" s="4" customFormat="1" ht="12" customHeight="1">
      <c r="A77" s="361">
        <v>47</v>
      </c>
      <c r="B77" s="48" t="s">
        <v>161</v>
      </c>
      <c r="C77" s="359"/>
      <c r="D77" s="383"/>
      <c r="E77" s="384"/>
      <c r="F77" s="431">
        <v>0</v>
      </c>
      <c r="G77" s="431">
        <v>0</v>
      </c>
      <c r="H77" s="431">
        <v>0</v>
      </c>
      <c r="I77" s="387">
        <f t="shared" si="3"/>
        <v>0</v>
      </c>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row>
    <row r="78" spans="1:51" s="4" customFormat="1" ht="12" customHeight="1">
      <c r="A78" s="361">
        <v>48</v>
      </c>
      <c r="B78" s="48" t="s">
        <v>305</v>
      </c>
      <c r="C78" s="366"/>
      <c r="D78" s="383"/>
      <c r="E78" s="384"/>
      <c r="F78" s="449">
        <v>0</v>
      </c>
      <c r="G78" s="449">
        <v>0</v>
      </c>
      <c r="H78" s="454">
        <v>0</v>
      </c>
      <c r="I78" s="387">
        <f t="shared" si="3"/>
        <v>0</v>
      </c>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row>
    <row r="79" spans="1:51" s="4" customFormat="1" ht="12" customHeight="1">
      <c r="A79" s="373"/>
      <c r="B79" s="389"/>
      <c r="C79" s="369" t="s">
        <v>294</v>
      </c>
      <c r="D79" s="370"/>
      <c r="E79" s="400"/>
      <c r="F79" s="401">
        <f>SUM(F73:F78)</f>
        <v>0</v>
      </c>
      <c r="G79" s="401">
        <f>SUM(G73:G78)</f>
        <v>0</v>
      </c>
      <c r="H79" s="401">
        <f>SUM(H73:H78)</f>
        <v>0</v>
      </c>
      <c r="I79" s="402">
        <f>SUM(F79:H79)</f>
        <v>0</v>
      </c>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row>
    <row r="80" spans="1:11" ht="42" customHeight="1">
      <c r="A80" s="841" t="s">
        <v>319</v>
      </c>
      <c r="B80" s="842"/>
      <c r="C80" s="842"/>
      <c r="D80" s="842"/>
      <c r="E80" s="842"/>
      <c r="F80" s="842"/>
      <c r="G80" s="842"/>
      <c r="H80" s="842"/>
      <c r="I80" s="842"/>
      <c r="K80" s="64"/>
    </row>
    <row r="81" spans="1:11" ht="12.75">
      <c r="A81" s="455"/>
      <c r="B81" s="65" t="s">
        <v>87</v>
      </c>
      <c r="C81" s="64"/>
      <c r="D81" s="64"/>
      <c r="E81" s="67"/>
      <c r="G81" s="3"/>
      <c r="H81" s="3"/>
      <c r="J81" s="64"/>
      <c r="K81" s="64"/>
    </row>
    <row r="82" spans="1:11" ht="14.25" customHeight="1">
      <c r="A82" s="455"/>
      <c r="B82" s="65" t="s">
        <v>91</v>
      </c>
      <c r="C82" s="456"/>
      <c r="D82" s="852"/>
      <c r="E82" s="852"/>
      <c r="F82" s="852"/>
      <c r="G82" s="852"/>
      <c r="H82" s="839"/>
      <c r="I82" s="839"/>
      <c r="J82" s="66"/>
      <c r="K82" s="66"/>
    </row>
    <row r="83" spans="1:11" ht="13.5" customHeight="1">
      <c r="A83" s="455"/>
      <c r="B83" s="404" t="s">
        <v>310</v>
      </c>
      <c r="C83" s="406" t="s">
        <v>317</v>
      </c>
      <c r="D83" s="844" t="s">
        <v>309</v>
      </c>
      <c r="E83" s="844"/>
      <c r="F83" s="844"/>
      <c r="G83" s="844"/>
      <c r="H83" s="843" t="s">
        <v>89</v>
      </c>
      <c r="I83" s="843"/>
      <c r="J83" s="405"/>
      <c r="K83" s="405" t="s">
        <v>90</v>
      </c>
    </row>
    <row r="84" spans="1:11" ht="13.5" customHeight="1" thickBot="1">
      <c r="A84" s="455"/>
      <c r="B84" s="403" t="s">
        <v>318</v>
      </c>
      <c r="C84" s="64"/>
      <c r="D84" s="64"/>
      <c r="E84" s="64"/>
      <c r="J84" s="69"/>
      <c r="K84" s="69"/>
    </row>
    <row r="85" spans="1:9" ht="13.5" thickTop="1">
      <c r="A85" s="64"/>
      <c r="B85" s="65"/>
      <c r="C85" s="64"/>
      <c r="D85" s="217"/>
      <c r="E85" s="64"/>
      <c r="G85" s="443"/>
      <c r="I85" s="443"/>
    </row>
    <row r="86" spans="1:5" ht="12.75">
      <c r="A86" s="64"/>
      <c r="B86" s="65"/>
      <c r="C86" s="64"/>
      <c r="D86" s="64"/>
      <c r="E86" s="64"/>
    </row>
    <row r="87" spans="1:10" ht="13.5" thickBot="1">
      <c r="A87" s="64"/>
      <c r="B87" s="64"/>
      <c r="C87" s="64"/>
      <c r="D87" s="64"/>
      <c r="E87" s="64"/>
      <c r="J87" s="70"/>
    </row>
    <row r="88" spans="1:5" ht="12.75">
      <c r="A88" s="64"/>
      <c r="B88" s="64"/>
      <c r="C88" s="64"/>
      <c r="D88" s="64"/>
      <c r="E88" s="64"/>
    </row>
    <row r="89" ht="12.75"/>
    <row r="90" ht="12.75" hidden="1"/>
    <row r="91" ht="12.75" hidden="1"/>
    <row r="92" ht="12.75" hidden="1"/>
    <row r="93" ht="12.75" hidden="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sheetData>
  <sheetProtection password="CC32" sheet="1" objects="1" scenarios="1"/>
  <mergeCells count="14">
    <mergeCell ref="H83:I83"/>
    <mergeCell ref="D83:G83"/>
    <mergeCell ref="D3:E3"/>
    <mergeCell ref="A1:I1"/>
    <mergeCell ref="A2:I2"/>
    <mergeCell ref="A7:C7"/>
    <mergeCell ref="D7:E7"/>
    <mergeCell ref="D82:G82"/>
    <mergeCell ref="H82:I82"/>
    <mergeCell ref="A3:B3"/>
    <mergeCell ref="A4:B4"/>
    <mergeCell ref="A5:B5"/>
    <mergeCell ref="A6:B6"/>
    <mergeCell ref="A80:I80"/>
  </mergeCells>
  <printOptions horizontalCentered="1"/>
  <pageMargins left="0.25" right="0.25" top="0.65" bottom="0.4" header="0" footer="0"/>
  <pageSetup fitToHeight="1" fitToWidth="1" horizontalDpi="300" verticalDpi="300" orientation="portrait" scale="63" r:id="rId3"/>
  <headerFooter alignWithMargins="0">
    <oddHeader>&amp;L&amp;9STATE OF CALIFORNIA
&amp;"Arial,Bold"HCD Proposed Cash Flow Analysis
&amp;"Arial,Regular"AMC-172a (for RHCP-O only)&amp;8
&amp;R&amp;9DEPARTMENT OF HOUSING AND COMMUNITY DEVELOPMENT
DIVISION OF FINANCIAL ASSISTANCE</oddHeader>
    <oddFooter>&amp;CPage &amp;P of &amp;N&amp;R&amp;"Arial,Italic"&amp;9&amp;A</oddFooter>
  </headerFooter>
  <rowBreaks count="1" manualBreakCount="1">
    <brk id="65" max="9" man="1"/>
  </rowBreaks>
  <legacyDrawing r:id="rId2"/>
</worksheet>
</file>

<file path=xl/worksheets/sheet3.xml><?xml version="1.0" encoding="utf-8"?>
<worksheet xmlns="http://schemas.openxmlformats.org/spreadsheetml/2006/main" xmlns:r="http://schemas.openxmlformats.org/officeDocument/2006/relationships">
  <sheetPr>
    <tabColor indexed="42"/>
    <pageSetUpPr fitToPage="1"/>
  </sheetPr>
  <dimension ref="A1:K83"/>
  <sheetViews>
    <sheetView showGridLines="0" zoomScaleSheetLayoutView="75" zoomScalePageLayoutView="0" workbookViewId="0" topLeftCell="A1">
      <selection activeCell="A2" sqref="A2:I2"/>
    </sheetView>
  </sheetViews>
  <sheetFormatPr defaultColWidth="0" defaultRowHeight="0" customHeight="1" zeroHeight="1"/>
  <cols>
    <col min="1" max="1" width="4.00390625" style="64" customWidth="1"/>
    <col min="2" max="2" width="15.57421875" style="1" customWidth="1"/>
    <col min="3" max="3" width="39.7109375" style="1" customWidth="1"/>
    <col min="4" max="4" width="11.8515625" style="1" bestFit="1" customWidth="1"/>
    <col min="5" max="5" width="5.7109375" style="1" customWidth="1"/>
    <col min="6" max="6" width="13.421875" style="1" customWidth="1"/>
    <col min="7" max="7" width="13.57421875" style="1" customWidth="1"/>
    <col min="8" max="9" width="13.421875" style="1" customWidth="1"/>
    <col min="10" max="16384" width="0" style="64" hidden="1" customWidth="1"/>
  </cols>
  <sheetData>
    <row r="1" spans="1:10" ht="16.5" customHeight="1">
      <c r="A1" s="846" t="str">
        <f>'1. Proposed Operating Costs'!$C$1</f>
        <v>Rental Housing Construction Program -- Original</v>
      </c>
      <c r="B1" s="846"/>
      <c r="C1" s="846"/>
      <c r="D1" s="846"/>
      <c r="E1" s="846"/>
      <c r="F1" s="846"/>
      <c r="G1" s="846"/>
      <c r="H1" s="846"/>
      <c r="I1" s="846"/>
      <c r="J1" s="4"/>
    </row>
    <row r="2" spans="1:9" ht="15" customHeight="1">
      <c r="A2" s="861" t="s">
        <v>331</v>
      </c>
      <c r="B2" s="861"/>
      <c r="C2" s="861"/>
      <c r="D2" s="861"/>
      <c r="E2" s="861"/>
      <c r="F2" s="861"/>
      <c r="G2" s="861"/>
      <c r="H2" s="861"/>
      <c r="I2" s="861"/>
    </row>
    <row r="3" spans="1:9" ht="15" customHeight="1">
      <c r="A3" s="64" t="s">
        <v>163</v>
      </c>
      <c r="B3" s="1"/>
      <c r="C3" s="6">
        <f>'1. Proposed Operating Costs'!$C$3</f>
        <v>0</v>
      </c>
      <c r="D3" s="792">
        <f>'1. Proposed Operating Costs'!$F$3</f>
        <v>0</v>
      </c>
      <c r="E3" s="3" t="s">
        <v>1</v>
      </c>
      <c r="F3" s="792">
        <f>'1. Proposed Operating Costs'!$H$3</f>
        <v>0</v>
      </c>
      <c r="G3" s="1"/>
      <c r="H3" s="3" t="s">
        <v>3</v>
      </c>
      <c r="I3" s="459">
        <f>+'1. Proposed Operating Costs'!K3</f>
        <v>0</v>
      </c>
    </row>
    <row r="4" spans="1:9" ht="12.75">
      <c r="A4" s="64" t="s">
        <v>4</v>
      </c>
      <c r="B4" s="1"/>
      <c r="C4" s="6">
        <f>'1. Proposed Operating Costs'!$C$4</f>
        <v>0</v>
      </c>
      <c r="H4" s="3" t="s">
        <v>164</v>
      </c>
      <c r="I4" s="459">
        <f>+'1. Proposed Operating Costs'!K4</f>
        <v>0</v>
      </c>
    </row>
    <row r="5" spans="1:4" ht="12.75">
      <c r="A5" s="64" t="s">
        <v>6</v>
      </c>
      <c r="B5" s="1"/>
      <c r="C5" s="6">
        <f>'1. Proposed Operating Costs'!$C$5</f>
        <v>0</v>
      </c>
      <c r="D5" s="777" t="b">
        <v>0</v>
      </c>
    </row>
    <row r="6" spans="1:9" ht="17.25" customHeight="1">
      <c r="A6" s="153" t="s">
        <v>8</v>
      </c>
      <c r="B6" s="460"/>
      <c r="C6" s="793">
        <f>'1. Proposed Operating Costs'!$C$6</f>
        <v>0</v>
      </c>
      <c r="D6" s="780" t="str">
        <f>'1. Proposed Operating Costs'!A1</f>
        <v>Rev 9/28/16</v>
      </c>
      <c r="H6" s="226" t="s">
        <v>165</v>
      </c>
      <c r="I6" s="461">
        <f>+'1. Proposed Operating Costs'!K6</f>
        <v>0</v>
      </c>
    </row>
    <row r="7" spans="1:9" ht="12" customHeight="1">
      <c r="A7" s="129"/>
      <c r="B7" s="462"/>
      <c r="C7" s="319"/>
      <c r="D7" s="462"/>
      <c r="E7" s="463"/>
      <c r="F7" s="126" t="s">
        <v>166</v>
      </c>
      <c r="G7" s="156"/>
      <c r="H7" s="156"/>
      <c r="I7" s="124"/>
    </row>
    <row r="8" spans="1:9" ht="12" customHeight="1">
      <c r="A8" s="859"/>
      <c r="B8" s="860"/>
      <c r="C8" s="860"/>
      <c r="D8" s="9"/>
      <c r="E8" s="464"/>
      <c r="F8" s="126" t="s">
        <v>167</v>
      </c>
      <c r="G8" s="124"/>
      <c r="H8" s="854" t="s">
        <v>168</v>
      </c>
      <c r="I8" s="855"/>
    </row>
    <row r="9" spans="1:9" ht="12" customHeight="1">
      <c r="A9" s="862" t="s">
        <v>9</v>
      </c>
      <c r="B9" s="863"/>
      <c r="C9" s="864"/>
      <c r="D9" s="736" t="s">
        <v>169</v>
      </c>
      <c r="E9" s="737"/>
      <c r="F9" s="738" t="s">
        <v>170</v>
      </c>
      <c r="G9" s="738" t="s">
        <v>171</v>
      </c>
      <c r="H9" s="739" t="s">
        <v>341</v>
      </c>
      <c r="I9" s="739" t="s">
        <v>171</v>
      </c>
    </row>
    <row r="10" spans="1:9" ht="12" customHeight="1">
      <c r="A10" s="11"/>
      <c r="B10" s="9"/>
      <c r="C10" s="464"/>
      <c r="D10" s="467" t="s">
        <v>172</v>
      </c>
      <c r="E10" s="468"/>
      <c r="F10" s="469" t="s">
        <v>173</v>
      </c>
      <c r="G10" s="469" t="s">
        <v>174</v>
      </c>
      <c r="H10" s="470"/>
      <c r="I10" s="471" t="s">
        <v>176</v>
      </c>
    </row>
    <row r="11" spans="1:9" ht="12.75" customHeight="1">
      <c r="A11" s="125"/>
      <c r="B11" s="65" t="s">
        <v>15</v>
      </c>
      <c r="D11" s="91"/>
      <c r="E11" s="462"/>
      <c r="F11" s="472"/>
      <c r="G11" s="472"/>
      <c r="H11" s="511"/>
      <c r="I11" s="473"/>
    </row>
    <row r="12" spans="1:9" ht="12.75" customHeight="1">
      <c r="A12" s="125">
        <v>1</v>
      </c>
      <c r="B12" s="9" t="s">
        <v>308</v>
      </c>
      <c r="C12" s="9"/>
      <c r="D12" s="474">
        <v>6320</v>
      </c>
      <c r="E12" s="475"/>
      <c r="F12" s="476">
        <f>+'1. Proposed Operating Costs'!F9</f>
        <v>0</v>
      </c>
      <c r="G12" s="477" t="e">
        <f>F12/$I$6</f>
        <v>#DIV/0!</v>
      </c>
      <c r="H12" s="478">
        <f>IF($D$5=TRUE,F12,"")</f>
      </c>
      <c r="I12" s="479" t="e">
        <f>+H12/$I$6</f>
        <v>#VALUE!</v>
      </c>
    </row>
    <row r="13" spans="1:9" ht="12.75" customHeight="1">
      <c r="A13" s="125"/>
      <c r="B13" s="65" t="s">
        <v>18</v>
      </c>
      <c r="D13" s="480"/>
      <c r="E13" s="481"/>
      <c r="F13" s="482"/>
      <c r="G13" s="483"/>
      <c r="H13" s="510"/>
      <c r="I13" s="484"/>
    </row>
    <row r="14" spans="1:9" ht="12.75" customHeight="1">
      <c r="A14" s="125">
        <v>2</v>
      </c>
      <c r="B14" s="1" t="s">
        <v>177</v>
      </c>
      <c r="C14" s="485"/>
      <c r="D14" s="480">
        <v>6210</v>
      </c>
      <c r="E14" s="486"/>
      <c r="F14" s="482">
        <f>+'1. Proposed Operating Costs'!F11</f>
        <v>0</v>
      </c>
      <c r="G14" s="487" t="e">
        <f aca="true" t="shared" si="0" ref="G14:G27">F14/$I$6</f>
        <v>#DIV/0!</v>
      </c>
      <c r="H14" s="488">
        <f aca="true" t="shared" si="1" ref="H14:H27">IF($D$5=TRUE,F14,"")</f>
      </c>
      <c r="I14" s="484" t="e">
        <f aca="true" t="shared" si="2" ref="I14:I27">+H14/$I$6</f>
        <v>#VALUE!</v>
      </c>
    </row>
    <row r="15" spans="1:9" ht="12.75" customHeight="1">
      <c r="A15" s="125">
        <v>3</v>
      </c>
      <c r="B15" s="1" t="s">
        <v>20</v>
      </c>
      <c r="C15" s="485"/>
      <c r="D15" s="480">
        <v>6235</v>
      </c>
      <c r="E15" s="481"/>
      <c r="F15" s="482">
        <f>+'1. Proposed Operating Costs'!F12</f>
        <v>0</v>
      </c>
      <c r="G15" s="483" t="e">
        <f t="shared" si="0"/>
        <v>#DIV/0!</v>
      </c>
      <c r="H15" s="488">
        <f t="shared" si="1"/>
      </c>
      <c r="I15" s="484" t="e">
        <f t="shared" si="2"/>
        <v>#VALUE!</v>
      </c>
    </row>
    <row r="16" spans="1:9" ht="12.75" customHeight="1">
      <c r="A16" s="125">
        <v>4</v>
      </c>
      <c r="B16" s="1" t="s">
        <v>21</v>
      </c>
      <c r="C16" s="485"/>
      <c r="D16" s="480">
        <v>6250</v>
      </c>
      <c r="E16" s="481"/>
      <c r="F16" s="482">
        <f>+'1. Proposed Operating Costs'!F13</f>
        <v>0</v>
      </c>
      <c r="G16" s="487" t="e">
        <f t="shared" si="0"/>
        <v>#DIV/0!</v>
      </c>
      <c r="H16" s="488">
        <f t="shared" si="1"/>
      </c>
      <c r="I16" s="484" t="e">
        <f t="shared" si="2"/>
        <v>#VALUE!</v>
      </c>
    </row>
    <row r="17" spans="1:9" ht="12.75" customHeight="1">
      <c r="A17" s="125">
        <v>5</v>
      </c>
      <c r="B17" s="1" t="s">
        <v>22</v>
      </c>
      <c r="C17" s="485"/>
      <c r="D17" s="480">
        <v>6310</v>
      </c>
      <c r="E17" s="481"/>
      <c r="F17" s="482">
        <f>+'1. Proposed Operating Costs'!F14</f>
        <v>0</v>
      </c>
      <c r="G17" s="487" t="e">
        <f t="shared" si="0"/>
        <v>#DIV/0!</v>
      </c>
      <c r="H17" s="488">
        <f t="shared" si="1"/>
      </c>
      <c r="I17" s="484" t="e">
        <f t="shared" si="2"/>
        <v>#VALUE!</v>
      </c>
    </row>
    <row r="18" spans="1:9" ht="12.75" customHeight="1">
      <c r="A18" s="125">
        <v>6</v>
      </c>
      <c r="B18" s="1" t="s">
        <v>23</v>
      </c>
      <c r="C18" s="485"/>
      <c r="D18" s="480">
        <v>6311</v>
      </c>
      <c r="E18" s="481"/>
      <c r="F18" s="482">
        <f>+'1. Proposed Operating Costs'!F15</f>
        <v>0</v>
      </c>
      <c r="G18" s="483" t="e">
        <f t="shared" si="0"/>
        <v>#DIV/0!</v>
      </c>
      <c r="H18" s="488">
        <f t="shared" si="1"/>
      </c>
      <c r="I18" s="484" t="e">
        <f t="shared" si="2"/>
        <v>#VALUE!</v>
      </c>
    </row>
    <row r="19" spans="1:9" ht="12.75" customHeight="1">
      <c r="A19" s="125">
        <v>7</v>
      </c>
      <c r="B19" s="1" t="s">
        <v>24</v>
      </c>
      <c r="C19" s="485"/>
      <c r="D19" s="480">
        <v>6312</v>
      </c>
      <c r="E19" s="481"/>
      <c r="F19" s="482">
        <f>+'1. Proposed Operating Costs'!F16</f>
        <v>0</v>
      </c>
      <c r="G19" s="483" t="e">
        <f t="shared" si="0"/>
        <v>#DIV/0!</v>
      </c>
      <c r="H19" s="488">
        <f t="shared" si="1"/>
      </c>
      <c r="I19" s="484" t="e">
        <f t="shared" si="2"/>
        <v>#VALUE!</v>
      </c>
    </row>
    <row r="20" spans="1:9" ht="12.75" customHeight="1">
      <c r="A20" s="125">
        <v>8</v>
      </c>
      <c r="B20" s="1" t="s">
        <v>178</v>
      </c>
      <c r="C20" s="485"/>
      <c r="D20" s="480">
        <v>6330</v>
      </c>
      <c r="E20" s="481"/>
      <c r="F20" s="482">
        <f>+'1. Proposed Operating Costs'!F17</f>
        <v>0</v>
      </c>
      <c r="G20" s="483" t="e">
        <f t="shared" si="0"/>
        <v>#DIV/0!</v>
      </c>
      <c r="H20" s="488">
        <f t="shared" si="1"/>
      </c>
      <c r="I20" s="484" t="e">
        <f t="shared" si="2"/>
        <v>#VALUE!</v>
      </c>
    </row>
    <row r="21" spans="1:9" ht="12.75" customHeight="1">
      <c r="A21" s="125">
        <v>9</v>
      </c>
      <c r="B21" s="1" t="s">
        <v>179</v>
      </c>
      <c r="C21" s="485"/>
      <c r="D21" s="480">
        <v>6331</v>
      </c>
      <c r="E21" s="481"/>
      <c r="F21" s="482">
        <f>+'1. Proposed Operating Costs'!F18</f>
        <v>0</v>
      </c>
      <c r="G21" s="483" t="e">
        <f t="shared" si="0"/>
        <v>#DIV/0!</v>
      </c>
      <c r="H21" s="488">
        <f t="shared" si="1"/>
      </c>
      <c r="I21" s="484" t="e">
        <f t="shared" si="2"/>
        <v>#VALUE!</v>
      </c>
    </row>
    <row r="22" spans="1:9" ht="12.75" customHeight="1">
      <c r="A22" s="125">
        <v>10</v>
      </c>
      <c r="B22" s="1" t="s">
        <v>27</v>
      </c>
      <c r="C22" s="485"/>
      <c r="D22" s="480">
        <v>6340</v>
      </c>
      <c r="E22" s="481"/>
      <c r="F22" s="482">
        <f>+'1. Proposed Operating Costs'!F19</f>
        <v>0</v>
      </c>
      <c r="G22" s="483" t="e">
        <f t="shared" si="0"/>
        <v>#DIV/0!</v>
      </c>
      <c r="H22" s="488">
        <f t="shared" si="1"/>
      </c>
      <c r="I22" s="484" t="e">
        <f t="shared" si="2"/>
        <v>#VALUE!</v>
      </c>
    </row>
    <row r="23" spans="1:9" ht="12.75" customHeight="1">
      <c r="A23" s="125">
        <v>11</v>
      </c>
      <c r="B23" s="1" t="s">
        <v>28</v>
      </c>
      <c r="C23" s="485"/>
      <c r="D23" s="480">
        <v>6350</v>
      </c>
      <c r="E23" s="481"/>
      <c r="F23" s="482">
        <f>+'1. Proposed Operating Costs'!F20</f>
        <v>0</v>
      </c>
      <c r="G23" s="483" t="e">
        <f t="shared" si="0"/>
        <v>#DIV/0!</v>
      </c>
      <c r="H23" s="488">
        <f t="shared" si="1"/>
      </c>
      <c r="I23" s="484" t="e">
        <f t="shared" si="2"/>
        <v>#VALUE!</v>
      </c>
    </row>
    <row r="24" spans="1:9" ht="12.75" customHeight="1">
      <c r="A24" s="125">
        <v>12</v>
      </c>
      <c r="B24" s="1" t="s">
        <v>29</v>
      </c>
      <c r="C24" s="485"/>
      <c r="D24" s="480">
        <v>6351</v>
      </c>
      <c r="E24" s="481"/>
      <c r="F24" s="482">
        <f>+'1. Proposed Operating Costs'!F21</f>
        <v>0</v>
      </c>
      <c r="G24" s="483" t="e">
        <f t="shared" si="0"/>
        <v>#DIV/0!</v>
      </c>
      <c r="H24" s="488">
        <f t="shared" si="1"/>
      </c>
      <c r="I24" s="484" t="e">
        <f t="shared" si="2"/>
        <v>#VALUE!</v>
      </c>
    </row>
    <row r="25" spans="1:9" ht="12.75" customHeight="1">
      <c r="A25" s="125">
        <v>13</v>
      </c>
      <c r="B25" s="388" t="s">
        <v>30</v>
      </c>
      <c r="C25" s="485"/>
      <c r="D25" s="480">
        <v>6360</v>
      </c>
      <c r="E25" s="481"/>
      <c r="F25" s="482">
        <f>+'1. Proposed Operating Costs'!F22</f>
        <v>0</v>
      </c>
      <c r="G25" s="483" t="e">
        <f t="shared" si="0"/>
        <v>#DIV/0!</v>
      </c>
      <c r="H25" s="488">
        <f t="shared" si="1"/>
      </c>
      <c r="I25" s="484" t="e">
        <f t="shared" si="2"/>
        <v>#VALUE!</v>
      </c>
    </row>
    <row r="26" spans="1:9" ht="12.75" customHeight="1">
      <c r="A26" s="125">
        <v>14</v>
      </c>
      <c r="B26" s="1" t="s">
        <v>31</v>
      </c>
      <c r="C26" s="485"/>
      <c r="D26" s="480">
        <v>6370</v>
      </c>
      <c r="E26" s="481"/>
      <c r="F26" s="482">
        <f>+'1. Proposed Operating Costs'!F23</f>
        <v>0</v>
      </c>
      <c r="G26" s="483" t="e">
        <f t="shared" si="0"/>
        <v>#DIV/0!</v>
      </c>
      <c r="H26" s="488">
        <f t="shared" si="1"/>
      </c>
      <c r="I26" s="484" t="e">
        <f t="shared" si="2"/>
        <v>#VALUE!</v>
      </c>
    </row>
    <row r="27" spans="1:9" ht="12.75" customHeight="1">
      <c r="A27" s="125">
        <v>15</v>
      </c>
      <c r="B27" s="1" t="s">
        <v>32</v>
      </c>
      <c r="C27" s="485"/>
      <c r="D27" s="480">
        <v>6390</v>
      </c>
      <c r="E27" s="481"/>
      <c r="F27" s="482">
        <f>+'1. Proposed Operating Costs'!F24</f>
        <v>0</v>
      </c>
      <c r="G27" s="483" t="e">
        <f t="shared" si="0"/>
        <v>#DIV/0!</v>
      </c>
      <c r="H27" s="488">
        <f t="shared" si="1"/>
      </c>
      <c r="I27" s="484" t="e">
        <f t="shared" si="2"/>
        <v>#VALUE!</v>
      </c>
    </row>
    <row r="28" spans="1:9" ht="12.75" customHeight="1">
      <c r="A28" s="125">
        <v>16</v>
      </c>
      <c r="B28" s="135" t="s">
        <v>180</v>
      </c>
      <c r="C28" s="464"/>
      <c r="D28" s="136" t="s">
        <v>34</v>
      </c>
      <c r="E28" s="12"/>
      <c r="F28" s="476">
        <f>SUM(F14:F27)</f>
        <v>0</v>
      </c>
      <c r="G28" s="489" t="e">
        <f>SUM(G14:G27)</f>
        <v>#DIV/0!</v>
      </c>
      <c r="H28" s="509">
        <f>SUM(H14:H27)</f>
        <v>0</v>
      </c>
      <c r="I28" s="479" t="e">
        <f>SUM(I14:I27)</f>
        <v>#VALUE!</v>
      </c>
    </row>
    <row r="29" spans="1:9" ht="12.75" customHeight="1">
      <c r="A29" s="125"/>
      <c r="B29" s="65" t="s">
        <v>181</v>
      </c>
      <c r="C29" s="485"/>
      <c r="D29" s="465"/>
      <c r="E29" s="490"/>
      <c r="F29" s="491"/>
      <c r="G29" s="472"/>
      <c r="H29" s="508"/>
      <c r="I29" s="492"/>
    </row>
    <row r="30" spans="1:9" ht="12.75" customHeight="1">
      <c r="A30" s="125">
        <v>17</v>
      </c>
      <c r="B30" s="1" t="s">
        <v>36</v>
      </c>
      <c r="C30" s="485"/>
      <c r="D30" s="480">
        <v>6420</v>
      </c>
      <c r="E30" s="481"/>
      <c r="F30" s="482">
        <f>+'1. Proposed Operating Costs'!F27</f>
        <v>0</v>
      </c>
      <c r="G30" s="483" t="e">
        <f>F30/$I$6</f>
        <v>#DIV/0!</v>
      </c>
      <c r="H30" s="488">
        <f>IF($D$5=TRUE,F30,"")</f>
      </c>
      <c r="I30" s="484" t="e">
        <f>+H30/$I$6</f>
        <v>#VALUE!</v>
      </c>
    </row>
    <row r="31" spans="1:9" ht="12.75" customHeight="1">
      <c r="A31" s="125">
        <v>18</v>
      </c>
      <c r="B31" s="1" t="s">
        <v>37</v>
      </c>
      <c r="C31" s="485"/>
      <c r="D31" s="480">
        <v>6450</v>
      </c>
      <c r="E31" s="481"/>
      <c r="F31" s="482">
        <f>+'1. Proposed Operating Costs'!F28</f>
        <v>0</v>
      </c>
      <c r="G31" s="483" t="e">
        <f>F31/$I$6</f>
        <v>#DIV/0!</v>
      </c>
      <c r="H31" s="488">
        <f>IF($D$5=TRUE,F31,"")</f>
      </c>
      <c r="I31" s="484" t="e">
        <f>+H31/$I$6</f>
        <v>#VALUE!</v>
      </c>
    </row>
    <row r="32" spans="1:9" ht="12.75" customHeight="1">
      <c r="A32" s="125">
        <v>19</v>
      </c>
      <c r="B32" s="1" t="s">
        <v>38</v>
      </c>
      <c r="C32" s="485"/>
      <c r="D32" s="480">
        <v>6451</v>
      </c>
      <c r="E32" s="481"/>
      <c r="F32" s="482">
        <f>+'1. Proposed Operating Costs'!F29</f>
        <v>0</v>
      </c>
      <c r="G32" s="483" t="e">
        <f>F32/$I$6</f>
        <v>#DIV/0!</v>
      </c>
      <c r="H32" s="488">
        <f>IF($D$5=TRUE,F32,"")</f>
      </c>
      <c r="I32" s="484" t="e">
        <f>+H32/$I$6</f>
        <v>#VALUE!</v>
      </c>
    </row>
    <row r="33" spans="1:9" ht="12.75" customHeight="1">
      <c r="A33" s="125">
        <v>20</v>
      </c>
      <c r="B33" s="1" t="s">
        <v>39</v>
      </c>
      <c r="C33" s="485"/>
      <c r="D33" s="480">
        <v>6452</v>
      </c>
      <c r="E33" s="481"/>
      <c r="F33" s="482">
        <f>+'1. Proposed Operating Costs'!F30</f>
        <v>0</v>
      </c>
      <c r="G33" s="483" t="e">
        <f>F33/$I$6</f>
        <v>#DIV/0!</v>
      </c>
      <c r="H33" s="488">
        <f>IF($D$5=TRUE,F33,"")</f>
      </c>
      <c r="I33" s="484" t="e">
        <f>+H33/$I$6</f>
        <v>#VALUE!</v>
      </c>
    </row>
    <row r="34" spans="1:9" ht="12.75" customHeight="1">
      <c r="A34" s="125">
        <v>21</v>
      </c>
      <c r="B34" s="1" t="s">
        <v>40</v>
      </c>
      <c r="C34" s="485"/>
      <c r="D34" s="480">
        <v>6453</v>
      </c>
      <c r="E34" s="481"/>
      <c r="F34" s="482">
        <f>+'1. Proposed Operating Costs'!F31</f>
        <v>0</v>
      </c>
      <c r="G34" s="483" t="e">
        <f>F34/$I$6</f>
        <v>#DIV/0!</v>
      </c>
      <c r="H34" s="488">
        <f>IF($D$5=TRUE,F34,"")</f>
      </c>
      <c r="I34" s="484" t="e">
        <f>+H34/$I$6</f>
        <v>#VALUE!</v>
      </c>
    </row>
    <row r="35" spans="1:9" ht="12.75" customHeight="1">
      <c r="A35" s="125">
        <v>22</v>
      </c>
      <c r="B35" s="135" t="s">
        <v>182</v>
      </c>
      <c r="C35" s="464"/>
      <c r="D35" s="141" t="s">
        <v>42</v>
      </c>
      <c r="E35" s="481"/>
      <c r="F35" s="476">
        <f>SUM(F30:F34)</f>
        <v>0</v>
      </c>
      <c r="G35" s="489" t="e">
        <f>SUM(G30:G34)</f>
        <v>#DIV/0!</v>
      </c>
      <c r="H35" s="509">
        <f>SUM(H30:H34)</f>
        <v>0</v>
      </c>
      <c r="I35" s="479" t="e">
        <f>SUM(I30:I34)</f>
        <v>#VALUE!</v>
      </c>
    </row>
    <row r="36" spans="1:9" ht="12.75" customHeight="1">
      <c r="A36" s="125"/>
      <c r="B36" s="142" t="s">
        <v>183</v>
      </c>
      <c r="C36" s="463"/>
      <c r="D36" s="465"/>
      <c r="E36" s="490"/>
      <c r="F36" s="491"/>
      <c r="G36" s="472"/>
      <c r="H36" s="508"/>
      <c r="I36" s="492"/>
    </row>
    <row r="37" spans="1:9" ht="12.75" customHeight="1">
      <c r="A37" s="125">
        <v>23</v>
      </c>
      <c r="B37" s="1" t="s">
        <v>44</v>
      </c>
      <c r="C37" s="485"/>
      <c r="D37" s="480">
        <v>6510</v>
      </c>
      <c r="E37" s="481"/>
      <c r="F37" s="482">
        <f>+'1. Proposed Operating Costs'!F34</f>
        <v>0</v>
      </c>
      <c r="G37" s="483" t="e">
        <f aca="true" t="shared" si="3" ref="G37:G57">F37/$I$6</f>
        <v>#DIV/0!</v>
      </c>
      <c r="H37" s="488">
        <f aca="true" t="shared" si="4" ref="H37:H57">IF($D$5=TRUE,F37,"")</f>
      </c>
      <c r="I37" s="484" t="e">
        <f aca="true" t="shared" si="5" ref="I37:I57">+H37/$I$6</f>
        <v>#VALUE!</v>
      </c>
    </row>
    <row r="38" spans="1:9" ht="12.75" customHeight="1">
      <c r="A38" s="125">
        <v>24</v>
      </c>
      <c r="B38" s="1" t="s">
        <v>45</v>
      </c>
      <c r="C38" s="485"/>
      <c r="D38" s="480">
        <v>6515</v>
      </c>
      <c r="E38" s="481"/>
      <c r="F38" s="482">
        <f>+'1. Proposed Operating Costs'!F35</f>
        <v>0</v>
      </c>
      <c r="G38" s="483" t="e">
        <f t="shared" si="3"/>
        <v>#DIV/0!</v>
      </c>
      <c r="H38" s="488">
        <f t="shared" si="4"/>
      </c>
      <c r="I38" s="484" t="e">
        <f t="shared" si="5"/>
        <v>#VALUE!</v>
      </c>
    </row>
    <row r="39" spans="1:9" ht="12.75" customHeight="1">
      <c r="A39" s="24">
        <v>25</v>
      </c>
      <c r="B39" s="6" t="s">
        <v>184</v>
      </c>
      <c r="C39" s="20"/>
      <c r="D39" s="29">
        <v>6517</v>
      </c>
      <c r="E39" s="30"/>
      <c r="F39" s="482">
        <f>+'1. Proposed Operating Costs'!F36</f>
        <v>0</v>
      </c>
      <c r="G39" s="483" t="e">
        <f t="shared" si="3"/>
        <v>#DIV/0!</v>
      </c>
      <c r="H39" s="488">
        <f t="shared" si="4"/>
      </c>
      <c r="I39" s="484" t="e">
        <f t="shared" si="5"/>
        <v>#VALUE!</v>
      </c>
    </row>
    <row r="40" spans="1:9" ht="12.75" customHeight="1">
      <c r="A40" s="125">
        <v>26</v>
      </c>
      <c r="B40" s="1" t="s">
        <v>47</v>
      </c>
      <c r="C40" s="485"/>
      <c r="D40" s="480">
        <v>6519</v>
      </c>
      <c r="E40" s="481"/>
      <c r="F40" s="482">
        <f>+'1. Proposed Operating Costs'!F37</f>
        <v>0</v>
      </c>
      <c r="G40" s="483" t="e">
        <f t="shared" si="3"/>
        <v>#DIV/0!</v>
      </c>
      <c r="H40" s="488">
        <f t="shared" si="4"/>
      </c>
      <c r="I40" s="484" t="e">
        <f t="shared" si="5"/>
        <v>#VALUE!</v>
      </c>
    </row>
    <row r="41" spans="1:9" ht="12.75" customHeight="1">
      <c r="A41" s="125">
        <v>27</v>
      </c>
      <c r="B41" s="388" t="s">
        <v>48</v>
      </c>
      <c r="C41" s="485"/>
      <c r="D41" s="480">
        <v>6520</v>
      </c>
      <c r="E41" s="481"/>
      <c r="F41" s="482">
        <f>+'1. Proposed Operating Costs'!F38</f>
        <v>0</v>
      </c>
      <c r="G41" s="483" t="e">
        <f t="shared" si="3"/>
        <v>#DIV/0!</v>
      </c>
      <c r="H41" s="488">
        <f t="shared" si="4"/>
      </c>
      <c r="I41" s="484" t="e">
        <f t="shared" si="5"/>
        <v>#VALUE!</v>
      </c>
    </row>
    <row r="42" spans="1:9" ht="12.75" customHeight="1">
      <c r="A42" s="125">
        <v>28</v>
      </c>
      <c r="B42" s="1" t="s">
        <v>49</v>
      </c>
      <c r="C42" s="485"/>
      <c r="D42" s="480">
        <v>6525</v>
      </c>
      <c r="E42" s="481"/>
      <c r="F42" s="482">
        <f>+'1. Proposed Operating Costs'!F39</f>
        <v>0</v>
      </c>
      <c r="G42" s="483" t="e">
        <f t="shared" si="3"/>
        <v>#DIV/0!</v>
      </c>
      <c r="H42" s="488">
        <f t="shared" si="4"/>
      </c>
      <c r="I42" s="484" t="e">
        <f t="shared" si="5"/>
        <v>#VALUE!</v>
      </c>
    </row>
    <row r="43" spans="1:9" ht="12.75" customHeight="1">
      <c r="A43" s="125">
        <v>29</v>
      </c>
      <c r="B43" s="1" t="s">
        <v>50</v>
      </c>
      <c r="C43" s="485"/>
      <c r="D43" s="480">
        <v>6530</v>
      </c>
      <c r="E43" s="481"/>
      <c r="F43" s="482">
        <f>+'1. Proposed Operating Costs'!F40</f>
        <v>0</v>
      </c>
      <c r="G43" s="483" t="e">
        <f t="shared" si="3"/>
        <v>#DIV/0!</v>
      </c>
      <c r="H43" s="488">
        <f t="shared" si="4"/>
      </c>
      <c r="I43" s="484" t="e">
        <f t="shared" si="5"/>
        <v>#VALUE!</v>
      </c>
    </row>
    <row r="44" spans="1:9" ht="12.75" customHeight="1">
      <c r="A44" s="125">
        <v>30</v>
      </c>
      <c r="B44" s="388" t="s">
        <v>51</v>
      </c>
      <c r="C44" s="485"/>
      <c r="D44" s="480">
        <v>6535</v>
      </c>
      <c r="E44" s="481"/>
      <c r="F44" s="482">
        <f>+'1. Proposed Operating Costs'!F41</f>
        <v>0</v>
      </c>
      <c r="G44" s="483" t="e">
        <f t="shared" si="3"/>
        <v>#DIV/0!</v>
      </c>
      <c r="H44" s="488">
        <f t="shared" si="4"/>
      </c>
      <c r="I44" s="484" t="e">
        <f t="shared" si="5"/>
        <v>#VALUE!</v>
      </c>
    </row>
    <row r="45" spans="1:9" ht="12.75" customHeight="1">
      <c r="A45" s="125">
        <v>31</v>
      </c>
      <c r="B45" s="1" t="s">
        <v>52</v>
      </c>
      <c r="C45" s="485"/>
      <c r="D45" s="480">
        <v>6536</v>
      </c>
      <c r="E45" s="481"/>
      <c r="F45" s="482">
        <f>+'1. Proposed Operating Costs'!F42</f>
        <v>0</v>
      </c>
      <c r="G45" s="483" t="e">
        <f t="shared" si="3"/>
        <v>#DIV/0!</v>
      </c>
      <c r="H45" s="488">
        <f t="shared" si="4"/>
      </c>
      <c r="I45" s="484" t="e">
        <f t="shared" si="5"/>
        <v>#VALUE!</v>
      </c>
    </row>
    <row r="46" spans="1:9" ht="12.75" customHeight="1">
      <c r="A46" s="24">
        <v>32</v>
      </c>
      <c r="B46" s="6" t="s">
        <v>53</v>
      </c>
      <c r="C46" s="20"/>
      <c r="D46" s="29">
        <v>6537</v>
      </c>
      <c r="E46" s="30"/>
      <c r="F46" s="482">
        <f>+'1. Proposed Operating Costs'!F43</f>
        <v>0</v>
      </c>
      <c r="G46" s="483" t="e">
        <f t="shared" si="3"/>
        <v>#DIV/0!</v>
      </c>
      <c r="H46" s="488">
        <f t="shared" si="4"/>
      </c>
      <c r="I46" s="484" t="e">
        <f t="shared" si="5"/>
        <v>#VALUE!</v>
      </c>
    </row>
    <row r="47" spans="1:9" ht="12.75" customHeight="1">
      <c r="A47" s="24">
        <v>33</v>
      </c>
      <c r="B47" s="6" t="s">
        <v>54</v>
      </c>
      <c r="C47" s="20"/>
      <c r="D47" s="29">
        <v>6540</v>
      </c>
      <c r="E47" s="30"/>
      <c r="F47" s="482">
        <f>+'1. Proposed Operating Costs'!F44</f>
        <v>0</v>
      </c>
      <c r="G47" s="483" t="e">
        <f t="shared" si="3"/>
        <v>#DIV/0!</v>
      </c>
      <c r="H47" s="488">
        <f t="shared" si="4"/>
      </c>
      <c r="I47" s="484" t="e">
        <f t="shared" si="5"/>
        <v>#VALUE!</v>
      </c>
    </row>
    <row r="48" spans="1:9" ht="12.75" customHeight="1">
      <c r="A48" s="24">
        <v>34</v>
      </c>
      <c r="B48" s="6" t="s">
        <v>55</v>
      </c>
      <c r="C48" s="20"/>
      <c r="D48" s="29">
        <v>6541</v>
      </c>
      <c r="E48" s="30"/>
      <c r="F48" s="482">
        <f>+'1. Proposed Operating Costs'!F45</f>
        <v>0</v>
      </c>
      <c r="G48" s="483" t="e">
        <f t="shared" si="3"/>
        <v>#DIV/0!</v>
      </c>
      <c r="H48" s="488">
        <f t="shared" si="4"/>
      </c>
      <c r="I48" s="484" t="e">
        <f t="shared" si="5"/>
        <v>#VALUE!</v>
      </c>
    </row>
    <row r="49" spans="1:9" ht="12.75" customHeight="1">
      <c r="A49" s="24">
        <v>35</v>
      </c>
      <c r="B49" s="6" t="s">
        <v>56</v>
      </c>
      <c r="C49" s="20"/>
      <c r="D49" s="29">
        <v>6542</v>
      </c>
      <c r="E49" s="30"/>
      <c r="F49" s="482">
        <f>+'1. Proposed Operating Costs'!F46</f>
        <v>0</v>
      </c>
      <c r="G49" s="483" t="e">
        <f t="shared" si="3"/>
        <v>#DIV/0!</v>
      </c>
      <c r="H49" s="488">
        <f t="shared" si="4"/>
      </c>
      <c r="I49" s="484" t="e">
        <f t="shared" si="5"/>
        <v>#VALUE!</v>
      </c>
    </row>
    <row r="50" spans="1:9" ht="12.75" customHeight="1">
      <c r="A50" s="24">
        <v>36</v>
      </c>
      <c r="B50" s="6" t="s">
        <v>57</v>
      </c>
      <c r="C50" s="20"/>
      <c r="D50" s="29">
        <v>6545</v>
      </c>
      <c r="E50" s="30"/>
      <c r="F50" s="482">
        <f>+'1. Proposed Operating Costs'!F47</f>
        <v>0</v>
      </c>
      <c r="G50" s="483" t="e">
        <f t="shared" si="3"/>
        <v>#DIV/0!</v>
      </c>
      <c r="H50" s="488">
        <f t="shared" si="4"/>
      </c>
      <c r="I50" s="484" t="e">
        <f t="shared" si="5"/>
        <v>#VALUE!</v>
      </c>
    </row>
    <row r="51" spans="1:9" ht="12.75" customHeight="1">
      <c r="A51" s="125">
        <v>37</v>
      </c>
      <c r="B51" s="1" t="s">
        <v>58</v>
      </c>
      <c r="C51" s="485"/>
      <c r="D51" s="480">
        <v>6546</v>
      </c>
      <c r="E51" s="481"/>
      <c r="F51" s="482">
        <f>+'1. Proposed Operating Costs'!F48</f>
        <v>0</v>
      </c>
      <c r="G51" s="483" t="e">
        <f t="shared" si="3"/>
        <v>#DIV/0!</v>
      </c>
      <c r="H51" s="488">
        <f t="shared" si="4"/>
      </c>
      <c r="I51" s="484" t="e">
        <f t="shared" si="5"/>
        <v>#VALUE!</v>
      </c>
    </row>
    <row r="52" spans="1:9" ht="12.75" customHeight="1">
      <c r="A52" s="125">
        <v>38</v>
      </c>
      <c r="B52" s="48" t="s">
        <v>295</v>
      </c>
      <c r="C52" s="485"/>
      <c r="D52" s="480">
        <v>6547</v>
      </c>
      <c r="E52" s="481"/>
      <c r="F52" s="482">
        <f>+'1. Proposed Operating Costs'!F49</f>
        <v>0</v>
      </c>
      <c r="G52" s="483" t="e">
        <f t="shared" si="3"/>
        <v>#DIV/0!</v>
      </c>
      <c r="H52" s="488">
        <f t="shared" si="4"/>
      </c>
      <c r="I52" s="484" t="e">
        <f t="shared" si="5"/>
        <v>#VALUE!</v>
      </c>
    </row>
    <row r="53" spans="1:9" ht="12.75" customHeight="1">
      <c r="A53" s="125">
        <v>39</v>
      </c>
      <c r="B53" s="1" t="s">
        <v>60</v>
      </c>
      <c r="C53" s="485"/>
      <c r="D53" s="480">
        <v>6548</v>
      </c>
      <c r="E53" s="481"/>
      <c r="F53" s="482">
        <f>+'1. Proposed Operating Costs'!F50</f>
        <v>0</v>
      </c>
      <c r="G53" s="483" t="e">
        <f t="shared" si="3"/>
        <v>#DIV/0!</v>
      </c>
      <c r="H53" s="488">
        <f t="shared" si="4"/>
      </c>
      <c r="I53" s="484" t="e">
        <f t="shared" si="5"/>
        <v>#VALUE!</v>
      </c>
    </row>
    <row r="54" spans="1:9" ht="12.75" customHeight="1">
      <c r="A54" s="24">
        <v>40</v>
      </c>
      <c r="B54" s="6" t="s">
        <v>185</v>
      </c>
      <c r="C54" s="20"/>
      <c r="D54" s="29">
        <v>6560</v>
      </c>
      <c r="E54" s="30"/>
      <c r="F54" s="482">
        <f>+'1. Proposed Operating Costs'!F51</f>
        <v>0</v>
      </c>
      <c r="G54" s="483" t="e">
        <f t="shared" si="3"/>
        <v>#DIV/0!</v>
      </c>
      <c r="H54" s="488">
        <f t="shared" si="4"/>
      </c>
      <c r="I54" s="484" t="e">
        <f t="shared" si="5"/>
        <v>#VALUE!</v>
      </c>
    </row>
    <row r="55" spans="1:9" ht="12.75" customHeight="1">
      <c r="A55" s="24">
        <v>41</v>
      </c>
      <c r="B55" s="6" t="s">
        <v>62</v>
      </c>
      <c r="C55" s="20"/>
      <c r="D55" s="29">
        <v>6561</v>
      </c>
      <c r="E55" s="30"/>
      <c r="F55" s="482">
        <f>+'1. Proposed Operating Costs'!F52</f>
        <v>0</v>
      </c>
      <c r="G55" s="483" t="e">
        <f t="shared" si="3"/>
        <v>#DIV/0!</v>
      </c>
      <c r="H55" s="488">
        <f t="shared" si="4"/>
      </c>
      <c r="I55" s="484" t="e">
        <f t="shared" si="5"/>
        <v>#VALUE!</v>
      </c>
    </row>
    <row r="56" spans="1:9" ht="12.75" customHeight="1">
      <c r="A56" s="125">
        <v>42</v>
      </c>
      <c r="B56" s="1" t="s">
        <v>186</v>
      </c>
      <c r="C56" s="485"/>
      <c r="D56" s="480">
        <v>6570</v>
      </c>
      <c r="E56" s="481"/>
      <c r="F56" s="482">
        <f>+'1. Proposed Operating Costs'!F53</f>
        <v>0</v>
      </c>
      <c r="G56" s="483" t="e">
        <f t="shared" si="3"/>
        <v>#DIV/0!</v>
      </c>
      <c r="H56" s="488">
        <f t="shared" si="4"/>
      </c>
      <c r="I56" s="484" t="e">
        <f t="shared" si="5"/>
        <v>#VALUE!</v>
      </c>
    </row>
    <row r="57" spans="1:9" ht="12.75" customHeight="1">
      <c r="A57" s="125">
        <v>43</v>
      </c>
      <c r="B57" s="1" t="s">
        <v>279</v>
      </c>
      <c r="C57" s="485"/>
      <c r="D57" s="480">
        <v>6590</v>
      </c>
      <c r="E57" s="481"/>
      <c r="F57" s="482">
        <f>+'1. Proposed Operating Costs'!F54</f>
        <v>0</v>
      </c>
      <c r="G57" s="483" t="e">
        <f t="shared" si="3"/>
        <v>#DIV/0!</v>
      </c>
      <c r="H57" s="488">
        <f t="shared" si="4"/>
      </c>
      <c r="I57" s="484" t="e">
        <f t="shared" si="5"/>
        <v>#VALUE!</v>
      </c>
    </row>
    <row r="58" spans="1:9" ht="12.75" customHeight="1">
      <c r="A58" s="11">
        <v>44</v>
      </c>
      <c r="B58" s="135" t="s">
        <v>187</v>
      </c>
      <c r="C58" s="464"/>
      <c r="D58" s="136" t="s">
        <v>66</v>
      </c>
      <c r="E58" s="493"/>
      <c r="F58" s="476">
        <f>SUM(F37:F57)</f>
        <v>0</v>
      </c>
      <c r="G58" s="489" t="e">
        <f>SUM(G37:G57)</f>
        <v>#DIV/0!</v>
      </c>
      <c r="H58" s="509">
        <f>SUM(H37:H57)</f>
        <v>0</v>
      </c>
      <c r="I58" s="479" t="e">
        <f>SUM(I37:I57)</f>
        <v>#VALUE!</v>
      </c>
    </row>
    <row r="59" spans="1:9" ht="12.75" customHeight="1">
      <c r="A59" s="125"/>
      <c r="B59" s="65" t="s">
        <v>67</v>
      </c>
      <c r="C59" s="463"/>
      <c r="D59" s="465"/>
      <c r="E59" s="490"/>
      <c r="F59" s="472"/>
      <c r="G59" s="472"/>
      <c r="H59" s="492"/>
      <c r="I59" s="494"/>
    </row>
    <row r="60" spans="1:9" ht="12.75" customHeight="1">
      <c r="A60" s="125">
        <v>45</v>
      </c>
      <c r="B60" s="1" t="s">
        <v>68</v>
      </c>
      <c r="C60" s="485"/>
      <c r="D60" s="480">
        <v>6710</v>
      </c>
      <c r="E60" s="481"/>
      <c r="F60" s="482">
        <f>+'1. Proposed Operating Costs'!F57</f>
        <v>0</v>
      </c>
      <c r="G60" s="483" t="e">
        <f aca="true" t="shared" si="6" ref="G60:G67">F60/$I$6</f>
        <v>#DIV/0!</v>
      </c>
      <c r="H60" s="488">
        <f aca="true" t="shared" si="7" ref="H60:H67">IF($D$5=TRUE,F60,"")</f>
      </c>
      <c r="I60" s="495" t="e">
        <f aca="true" t="shared" si="8" ref="I60:I67">+H60/$I$6</f>
        <v>#VALUE!</v>
      </c>
    </row>
    <row r="61" spans="1:9" ht="12.75" customHeight="1">
      <c r="A61" s="125">
        <v>46</v>
      </c>
      <c r="B61" s="1" t="s">
        <v>69</v>
      </c>
      <c r="C61" s="485"/>
      <c r="D61" s="480">
        <v>6711</v>
      </c>
      <c r="E61" s="481"/>
      <c r="F61" s="482">
        <f>+'1. Proposed Operating Costs'!F58</f>
        <v>0</v>
      </c>
      <c r="G61" s="483" t="e">
        <f t="shared" si="6"/>
        <v>#DIV/0!</v>
      </c>
      <c r="H61" s="488">
        <f t="shared" si="7"/>
      </c>
      <c r="I61" s="495" t="e">
        <f t="shared" si="8"/>
        <v>#VALUE!</v>
      </c>
    </row>
    <row r="62" spans="1:9" ht="12.75" customHeight="1">
      <c r="A62" s="125">
        <v>47</v>
      </c>
      <c r="B62" s="388" t="s">
        <v>188</v>
      </c>
      <c r="C62" s="485"/>
      <c r="D62" s="480">
        <v>6719</v>
      </c>
      <c r="E62" s="481"/>
      <c r="F62" s="482">
        <f>+'1. Proposed Operating Costs'!F59</f>
        <v>0</v>
      </c>
      <c r="G62" s="483" t="e">
        <f t="shared" si="6"/>
        <v>#DIV/0!</v>
      </c>
      <c r="H62" s="488">
        <f t="shared" si="7"/>
      </c>
      <c r="I62" s="495" t="e">
        <f t="shared" si="8"/>
        <v>#VALUE!</v>
      </c>
    </row>
    <row r="63" spans="1:9" ht="12.75" customHeight="1">
      <c r="A63" s="125">
        <v>48</v>
      </c>
      <c r="B63" s="388" t="s">
        <v>71</v>
      </c>
      <c r="C63" s="485"/>
      <c r="D63" s="480">
        <v>6720</v>
      </c>
      <c r="E63" s="481"/>
      <c r="F63" s="482">
        <f>+'1. Proposed Operating Costs'!F60</f>
        <v>0</v>
      </c>
      <c r="G63" s="483" t="e">
        <f t="shared" si="6"/>
        <v>#DIV/0!</v>
      </c>
      <c r="H63" s="488">
        <f t="shared" si="7"/>
      </c>
      <c r="I63" s="495" t="e">
        <f t="shared" si="8"/>
        <v>#VALUE!</v>
      </c>
    </row>
    <row r="64" spans="1:9" ht="12.75" customHeight="1">
      <c r="A64" s="125">
        <v>49</v>
      </c>
      <c r="B64" s="388" t="s">
        <v>72</v>
      </c>
      <c r="C64" s="485"/>
      <c r="D64" s="480">
        <v>6721</v>
      </c>
      <c r="E64" s="481"/>
      <c r="F64" s="482">
        <f>+'1. Proposed Operating Costs'!F61</f>
        <v>0</v>
      </c>
      <c r="G64" s="483" t="e">
        <f t="shared" si="6"/>
        <v>#DIV/0!</v>
      </c>
      <c r="H64" s="488">
        <f t="shared" si="7"/>
      </c>
      <c r="I64" s="495" t="e">
        <f t="shared" si="8"/>
        <v>#VALUE!</v>
      </c>
    </row>
    <row r="65" spans="1:9" ht="12.75" customHeight="1">
      <c r="A65" s="125">
        <v>50</v>
      </c>
      <c r="B65" s="388" t="s">
        <v>73</v>
      </c>
      <c r="C65" s="485"/>
      <c r="D65" s="480">
        <v>6722</v>
      </c>
      <c r="E65" s="481"/>
      <c r="F65" s="482">
        <f>+'1. Proposed Operating Costs'!F62</f>
        <v>0</v>
      </c>
      <c r="G65" s="483" t="e">
        <f t="shared" si="6"/>
        <v>#DIV/0!</v>
      </c>
      <c r="H65" s="488">
        <f t="shared" si="7"/>
      </c>
      <c r="I65" s="495" t="e">
        <f t="shared" si="8"/>
        <v>#VALUE!</v>
      </c>
    </row>
    <row r="66" spans="1:9" ht="12.75" customHeight="1">
      <c r="A66" s="125">
        <v>51</v>
      </c>
      <c r="B66" s="388" t="s">
        <v>189</v>
      </c>
      <c r="C66" s="485"/>
      <c r="D66" s="480">
        <v>6723</v>
      </c>
      <c r="E66" s="481"/>
      <c r="F66" s="482">
        <f>+'1. Proposed Operating Costs'!F63</f>
        <v>0</v>
      </c>
      <c r="G66" s="483" t="e">
        <f t="shared" si="6"/>
        <v>#DIV/0!</v>
      </c>
      <c r="H66" s="488">
        <f t="shared" si="7"/>
      </c>
      <c r="I66" s="495" t="e">
        <f t="shared" si="8"/>
        <v>#VALUE!</v>
      </c>
    </row>
    <row r="67" spans="1:9" ht="12.75" customHeight="1">
      <c r="A67" s="125">
        <v>52</v>
      </c>
      <c r="B67" s="388" t="s">
        <v>75</v>
      </c>
      <c r="C67" s="485"/>
      <c r="D67" s="480">
        <v>6729</v>
      </c>
      <c r="E67" s="481"/>
      <c r="F67" s="482">
        <f>+'1. Proposed Operating Costs'!F64</f>
        <v>0</v>
      </c>
      <c r="G67" s="483" t="e">
        <f t="shared" si="6"/>
        <v>#DIV/0!</v>
      </c>
      <c r="H67" s="488">
        <f t="shared" si="7"/>
      </c>
      <c r="I67" s="495" t="e">
        <f t="shared" si="8"/>
        <v>#VALUE!</v>
      </c>
    </row>
    <row r="68" spans="1:9" ht="12.75" customHeight="1">
      <c r="A68" s="11">
        <v>53</v>
      </c>
      <c r="B68" s="143" t="s">
        <v>190</v>
      </c>
      <c r="C68" s="464"/>
      <c r="D68" s="136" t="s">
        <v>77</v>
      </c>
      <c r="E68" s="12"/>
      <c r="F68" s="496">
        <f>SUM(F60:F67)</f>
        <v>0</v>
      </c>
      <c r="G68" s="327" t="e">
        <f>SUM(G60:G67)</f>
        <v>#DIV/0!</v>
      </c>
      <c r="H68" s="509">
        <f>SUM(H60:H67)</f>
        <v>0</v>
      </c>
      <c r="I68" s="497" t="e">
        <f>SUM(I60:I67)</f>
        <v>#VALUE!</v>
      </c>
    </row>
    <row r="69" spans="1:9" ht="12.75" customHeight="1">
      <c r="A69" s="125"/>
      <c r="B69" s="144" t="s">
        <v>191</v>
      </c>
      <c r="C69" s="463"/>
      <c r="D69" s="465"/>
      <c r="E69" s="490"/>
      <c r="F69" s="491"/>
      <c r="G69" s="483"/>
      <c r="H69" s="508"/>
      <c r="I69" s="494"/>
    </row>
    <row r="70" spans="1:9" ht="12.75" customHeight="1">
      <c r="A70" s="125">
        <v>54</v>
      </c>
      <c r="B70" s="1" t="s">
        <v>79</v>
      </c>
      <c r="C70" s="485"/>
      <c r="D70" s="480">
        <v>6932</v>
      </c>
      <c r="E70" s="481"/>
      <c r="F70" s="482">
        <f>+'1. Proposed Operating Costs'!F67</f>
        <v>0</v>
      </c>
      <c r="G70" s="483" t="e">
        <f>F70/$I$6</f>
        <v>#DIV/0!</v>
      </c>
      <c r="H70" s="488">
        <f>IF($D$5=TRUE,F70,"")</f>
      </c>
      <c r="I70" s="495" t="e">
        <f>+H70/$I$6</f>
        <v>#VALUE!</v>
      </c>
    </row>
    <row r="71" spans="1:9" ht="12.75" customHeight="1">
      <c r="A71" s="125">
        <v>55</v>
      </c>
      <c r="B71" s="388" t="s">
        <v>80</v>
      </c>
      <c r="C71" s="485"/>
      <c r="D71" s="480">
        <v>6980</v>
      </c>
      <c r="E71" s="481"/>
      <c r="F71" s="482">
        <f>+'1. Proposed Operating Costs'!F68</f>
        <v>0</v>
      </c>
      <c r="G71" s="483" t="e">
        <f>F71/$I$6</f>
        <v>#DIV/0!</v>
      </c>
      <c r="H71" s="488">
        <f>IF($D$5=TRUE,F71,"")</f>
      </c>
      <c r="I71" s="495" t="e">
        <f>+H71/$I$6</f>
        <v>#VALUE!</v>
      </c>
    </row>
    <row r="72" spans="1:9" ht="12.75" customHeight="1">
      <c r="A72" s="125">
        <v>56</v>
      </c>
      <c r="B72" s="388" t="s">
        <v>81</v>
      </c>
      <c r="C72" s="485"/>
      <c r="D72" s="480">
        <v>6983</v>
      </c>
      <c r="E72" s="481"/>
      <c r="F72" s="482">
        <f>+'1. Proposed Operating Costs'!F69</f>
        <v>0</v>
      </c>
      <c r="G72" s="483" t="e">
        <f>F72/$I$6</f>
        <v>#DIV/0!</v>
      </c>
      <c r="H72" s="488">
        <f>IF($D$5=TRUE,F72,"")</f>
      </c>
      <c r="I72" s="495" t="e">
        <f>+H72/$I$6</f>
        <v>#VALUE!</v>
      </c>
    </row>
    <row r="73" spans="1:9" ht="12.75" customHeight="1">
      <c r="A73" s="125">
        <v>57</v>
      </c>
      <c r="B73" s="388" t="s">
        <v>82</v>
      </c>
      <c r="C73" s="485"/>
      <c r="D73" s="480">
        <v>6990</v>
      </c>
      <c r="E73" s="481"/>
      <c r="F73" s="482">
        <f>+'1. Proposed Operating Costs'!F70</f>
        <v>0</v>
      </c>
      <c r="G73" s="483" t="e">
        <f>F73/$I$6</f>
        <v>#DIV/0!</v>
      </c>
      <c r="H73" s="488">
        <f>IF($D$5=TRUE,F73,"")</f>
      </c>
      <c r="I73" s="495" t="e">
        <f>+H73/$I$6</f>
        <v>#VALUE!</v>
      </c>
    </row>
    <row r="74" spans="1:9" ht="12.75" customHeight="1">
      <c r="A74" s="125">
        <v>58</v>
      </c>
      <c r="B74" s="145" t="s">
        <v>83</v>
      </c>
      <c r="C74" s="464"/>
      <c r="D74" s="136" t="s">
        <v>84</v>
      </c>
      <c r="E74" s="12"/>
      <c r="F74" s="476">
        <f>SUM(F70:F73)</f>
        <v>0</v>
      </c>
      <c r="G74" s="489" t="e">
        <f>SUM(G70:G73)</f>
        <v>#DIV/0!</v>
      </c>
      <c r="H74" s="509">
        <f>SUM(H70:H73)</f>
        <v>0</v>
      </c>
      <c r="I74" s="497" t="e">
        <f>SUM(I70:I73)</f>
        <v>#VALUE!</v>
      </c>
    </row>
    <row r="75" spans="1:9" ht="12.75" customHeight="1">
      <c r="A75" s="125">
        <v>59</v>
      </c>
      <c r="B75" s="498" t="s">
        <v>284</v>
      </c>
      <c r="C75" s="499"/>
      <c r="D75" s="500"/>
      <c r="E75" s="501"/>
      <c r="F75" s="502">
        <f>+F74+F68+F58+F35+F28+F12</f>
        <v>0</v>
      </c>
      <c r="G75" s="503" t="e">
        <f>+G74+G68+G58+G35+G28+G12</f>
        <v>#DIV/0!</v>
      </c>
      <c r="H75" s="391" t="e">
        <f>+H74+H68+H58+H35+H28+H12</f>
        <v>#VALUE!</v>
      </c>
      <c r="I75" s="479" t="e">
        <f>+I74+I68+I58+I35+I28+I12</f>
        <v>#VALUE!</v>
      </c>
    </row>
    <row r="76" spans="1:9" ht="12.75" customHeight="1">
      <c r="A76" s="125">
        <v>60</v>
      </c>
      <c r="B76" s="57" t="s">
        <v>283</v>
      </c>
      <c r="C76" s="58"/>
      <c r="D76" s="59">
        <v>0</v>
      </c>
      <c r="E76" s="504"/>
      <c r="F76" s="502">
        <f>(F75*D76)-('1. Proposed Operating Costs'!$J$72)*D76</f>
        <v>0</v>
      </c>
      <c r="G76" s="503" t="e">
        <f>F76/$I$6</f>
        <v>#DIV/0!</v>
      </c>
      <c r="H76" s="512" t="e">
        <f>(H75*D76)-('1. Proposed Operating Costs'!$J$72)*D76</f>
        <v>#VALUE!</v>
      </c>
      <c r="I76" s="505" t="e">
        <f>+H76/$I$6</f>
        <v>#VALUE!</v>
      </c>
    </row>
    <row r="77" spans="1:10" ht="12.75" customHeight="1" thickBot="1">
      <c r="A77" s="331">
        <v>61</v>
      </c>
      <c r="B77" s="119" t="s">
        <v>280</v>
      </c>
      <c r="C77" s="120"/>
      <c r="D77" s="328"/>
      <c r="E77" s="329"/>
      <c r="F77" s="345">
        <f>'1. Proposed Operating Costs'!$F$74</f>
        <v>0</v>
      </c>
      <c r="G77" s="348" t="e">
        <f>F77/$I$6</f>
        <v>#DIV/0!</v>
      </c>
      <c r="H77" s="513" t="e">
        <f>SUM(H75:H76)</f>
        <v>#VALUE!</v>
      </c>
      <c r="I77" s="458" t="e">
        <f>+H77/$I$6</f>
        <v>#VALUE!</v>
      </c>
      <c r="J77" s="61">
        <v>0</v>
      </c>
    </row>
    <row r="78" spans="1:11" ht="27" customHeight="1" thickTop="1">
      <c r="A78" s="407"/>
      <c r="B78" s="856" t="s">
        <v>320</v>
      </c>
      <c r="C78" s="857"/>
      <c r="D78" s="857"/>
      <c r="E78" s="857"/>
      <c r="F78" s="857"/>
      <c r="G78" s="857"/>
      <c r="H78" s="857"/>
      <c r="I78" s="858"/>
      <c r="J78" s="408"/>
      <c r="K78" s="409"/>
    </row>
    <row r="79" spans="1:11" ht="13.5" customHeight="1">
      <c r="A79" s="411"/>
      <c r="B79" s="65" t="s">
        <v>87</v>
      </c>
      <c r="E79" s="3"/>
      <c r="G79" s="3"/>
      <c r="H79" s="3"/>
      <c r="I79" s="506"/>
      <c r="K79" s="410"/>
    </row>
    <row r="80" spans="1:11" ht="18.75" customHeight="1">
      <c r="A80" s="411"/>
      <c r="B80" s="65" t="s">
        <v>91</v>
      </c>
      <c r="C80" s="733"/>
      <c r="D80" s="868"/>
      <c r="E80" s="868"/>
      <c r="F80" s="868"/>
      <c r="G80" s="868"/>
      <c r="H80" s="868"/>
      <c r="I80" s="870"/>
      <c r="J80" s="66"/>
      <c r="K80" s="412"/>
    </row>
    <row r="81" spans="1:11" ht="26.25" thickBot="1">
      <c r="A81" s="740"/>
      <c r="B81" s="741" t="s">
        <v>310</v>
      </c>
      <c r="C81" s="742" t="s">
        <v>317</v>
      </c>
      <c r="D81" s="853" t="s">
        <v>309</v>
      </c>
      <c r="E81" s="853"/>
      <c r="F81" s="853"/>
      <c r="G81" s="853"/>
      <c r="H81" s="853" t="s">
        <v>89</v>
      </c>
      <c r="I81" s="869"/>
      <c r="J81" s="415"/>
      <c r="K81" s="416" t="s">
        <v>90</v>
      </c>
    </row>
    <row r="82" spans="1:9" ht="26.25" customHeight="1">
      <c r="A82" s="743"/>
      <c r="B82" s="65" t="s">
        <v>336</v>
      </c>
      <c r="C82" s="867"/>
      <c r="D82" s="867"/>
      <c r="E82" s="867"/>
      <c r="F82" s="867"/>
      <c r="G82" s="867"/>
      <c r="H82" s="553"/>
      <c r="I82" s="9"/>
    </row>
    <row r="83" spans="2:9" ht="12.75">
      <c r="B83" s="65"/>
      <c r="C83" s="865" t="s">
        <v>88</v>
      </c>
      <c r="D83" s="865"/>
      <c r="E83" s="866" t="s">
        <v>89</v>
      </c>
      <c r="F83" s="866"/>
      <c r="G83" s="866"/>
      <c r="H83" s="5" t="s">
        <v>90</v>
      </c>
      <c r="I83" s="1"/>
    </row>
    <row r="84" ht="12.75" hidden="1"/>
    <row r="85" ht="12.75" hidden="1"/>
    <row r="86" ht="12.75" customHeight="1" hidden="1"/>
    <row r="87" ht="12.75" customHeight="1" hidden="1"/>
    <row r="88" ht="12.75" customHeight="1" hidden="1"/>
    <row r="89" ht="12.75" customHeight="1" hidden="1"/>
    <row r="90" ht="12.75" customHeight="1" hidden="1"/>
    <row r="91" ht="12.75" customHeight="1" hidden="1"/>
    <row r="92" ht="12.75" customHeight="1" hidden="1"/>
    <row r="93" ht="12.75" customHeight="1" hidden="1"/>
  </sheetData>
  <sheetProtection password="DBB1" sheet="1" objects="1" scenarios="1"/>
  <mergeCells count="14">
    <mergeCell ref="C83:D83"/>
    <mergeCell ref="E83:G83"/>
    <mergeCell ref="C82:D82"/>
    <mergeCell ref="E82:G82"/>
    <mergeCell ref="D80:G80"/>
    <mergeCell ref="H81:I81"/>
    <mergeCell ref="H80:I80"/>
    <mergeCell ref="D81:G81"/>
    <mergeCell ref="H8:I8"/>
    <mergeCell ref="B78:I78"/>
    <mergeCell ref="A8:C8"/>
    <mergeCell ref="A1:I1"/>
    <mergeCell ref="A2:I2"/>
    <mergeCell ref="A9:C9"/>
  </mergeCells>
  <printOptions horizontalCentered="1"/>
  <pageMargins left="0.25" right="0.25" top="0.65" bottom="0.4" header="0" footer="0"/>
  <pageSetup fitToHeight="1" fitToWidth="1" horizontalDpi="600" verticalDpi="600" orientation="portrait" scale="64" r:id="rId3"/>
  <headerFooter alignWithMargins="0">
    <oddHeader>&amp;L&amp;9STATE OF CALIFORNIA
&amp;"Arial,Bold"HCD Approved Operating Costs&amp;"Arial,Regular"
AMC 173a (for RHCP-O only)&amp;R&amp;9DEPARTMENT OF HOUSING AND COMMUNITY DEVELOPMENT
DIVISION OF FINANCIAL ASSISTANCE</oddHeader>
    <oddFooter>&amp;CPage &amp;P of &amp;N&amp;R&amp;"Arial,Italic"&amp;9&amp;A</oddFooter>
  </headerFooter>
  <rowBreaks count="1" manualBreakCount="1">
    <brk id="58" max="8" man="1"/>
  </rowBreaks>
  <legacyDrawing r:id="rId2"/>
</worksheet>
</file>

<file path=xl/worksheets/sheet4.xml><?xml version="1.0" encoding="utf-8"?>
<worksheet xmlns="http://schemas.openxmlformats.org/spreadsheetml/2006/main" xmlns:r="http://schemas.openxmlformats.org/officeDocument/2006/relationships">
  <sheetPr>
    <tabColor indexed="42"/>
    <pageSetUpPr fitToPage="1"/>
  </sheetPr>
  <dimension ref="A1:L84"/>
  <sheetViews>
    <sheetView showGridLines="0" zoomScalePageLayoutView="0" workbookViewId="0" topLeftCell="A1">
      <selection activeCell="A2" sqref="A2:L2"/>
    </sheetView>
  </sheetViews>
  <sheetFormatPr defaultColWidth="0" defaultRowHeight="0" customHeight="1" zeroHeight="1"/>
  <cols>
    <col min="1" max="1" width="4.8515625" style="64" customWidth="1"/>
    <col min="2" max="2" width="16.421875" style="64" customWidth="1"/>
    <col min="3" max="3" width="31.8515625" style="1" customWidth="1"/>
    <col min="4" max="4" width="12.28125" style="64" customWidth="1"/>
    <col min="5" max="5" width="7.7109375" style="1" customWidth="1"/>
    <col min="6" max="6" width="10.00390625" style="1" customWidth="1"/>
    <col min="7" max="7" width="11.57421875" style="1" customWidth="1"/>
    <col min="8" max="8" width="13.00390625" style="1" customWidth="1"/>
    <col min="9" max="9" width="8.28125" style="64" customWidth="1"/>
    <col min="10" max="10" width="11.00390625" style="64" customWidth="1"/>
    <col min="11" max="11" width="11.140625" style="64" customWidth="1"/>
    <col min="12" max="12" width="13.421875" style="64" customWidth="1"/>
    <col min="13" max="16384" width="0" style="64" hidden="1" customWidth="1"/>
  </cols>
  <sheetData>
    <row r="1" spans="1:12" ht="16.5" customHeight="1">
      <c r="A1" s="846" t="str">
        <f>'1. Proposed Operating Costs'!$C$1</f>
        <v>Rental Housing Construction Program -- Original</v>
      </c>
      <c r="B1" s="846"/>
      <c r="C1" s="846"/>
      <c r="D1" s="846"/>
      <c r="E1" s="846"/>
      <c r="F1" s="846"/>
      <c r="G1" s="846"/>
      <c r="H1" s="846"/>
      <c r="I1" s="846"/>
      <c r="J1" s="846"/>
      <c r="K1" s="846"/>
      <c r="L1" s="846"/>
    </row>
    <row r="2" spans="1:12" ht="15" customHeight="1">
      <c r="A2" s="861" t="s">
        <v>332</v>
      </c>
      <c r="B2" s="861"/>
      <c r="C2" s="861"/>
      <c r="D2" s="861"/>
      <c r="E2" s="861"/>
      <c r="F2" s="861"/>
      <c r="G2" s="861"/>
      <c r="H2" s="861"/>
      <c r="I2" s="861"/>
      <c r="J2" s="861"/>
      <c r="K2" s="861"/>
      <c r="L2" s="861"/>
    </row>
    <row r="3" spans="1:12" ht="15.75" customHeight="1">
      <c r="A3" s="64" t="s">
        <v>163</v>
      </c>
      <c r="C3" s="547">
        <f>'1. Proposed Operating Costs'!$C$3</f>
        <v>0</v>
      </c>
      <c r="D3" s="885" t="s">
        <v>192</v>
      </c>
      <c r="E3" s="885"/>
      <c r="F3" s="792">
        <f>'1. Proposed Operating Costs'!$F$3</f>
        <v>0</v>
      </c>
      <c r="G3" s="5" t="s">
        <v>1</v>
      </c>
      <c r="H3" s="792">
        <f>'1. Proposed Operating Costs'!$H$3</f>
        <v>0</v>
      </c>
      <c r="K3" s="67" t="s">
        <v>3</v>
      </c>
      <c r="L3" s="1">
        <f>'1. Proposed Operating Costs'!$K$3</f>
        <v>0</v>
      </c>
    </row>
    <row r="4" spans="1:12" ht="12.75">
      <c r="A4" s="64" t="s">
        <v>4</v>
      </c>
      <c r="C4" s="547">
        <f>'1. Proposed Operating Costs'!$C$4</f>
        <v>0</v>
      </c>
      <c r="K4" s="67" t="s">
        <v>164</v>
      </c>
      <c r="L4" s="1">
        <f>'1. Proposed Operating Costs'!$K$4</f>
        <v>0</v>
      </c>
    </row>
    <row r="5" spans="1:12" ht="12.75">
      <c r="A5" s="64" t="s">
        <v>6</v>
      </c>
      <c r="C5" s="547">
        <f>'1. Proposed Operating Costs'!$C$5</f>
        <v>0</v>
      </c>
      <c r="D5" s="777" t="b">
        <v>0</v>
      </c>
      <c r="L5" s="1"/>
    </row>
    <row r="6" spans="1:12" ht="12.75">
      <c r="A6" s="153" t="s">
        <v>8</v>
      </c>
      <c r="C6" s="794">
        <f>'1. Proposed Operating Costs'!$C$6</f>
        <v>0</v>
      </c>
      <c r="D6" s="779" t="str">
        <f>'1. Proposed Operating Costs'!A1</f>
        <v>Rev 9/28/16</v>
      </c>
      <c r="K6" s="193" t="s">
        <v>165</v>
      </c>
      <c r="L6" s="552">
        <f>'1. Proposed Operating Costs'!$K$6</f>
        <v>0</v>
      </c>
    </row>
    <row r="7" spans="1:12" ht="15" customHeight="1">
      <c r="A7" s="886" t="s">
        <v>9</v>
      </c>
      <c r="B7" s="887"/>
      <c r="C7" s="888"/>
      <c r="D7" s="146"/>
      <c r="E7" s="126" t="s">
        <v>193</v>
      </c>
      <c r="F7" s="156"/>
      <c r="G7" s="156"/>
      <c r="H7" s="156"/>
      <c r="I7" s="156"/>
      <c r="J7" s="156"/>
      <c r="K7" s="156"/>
      <c r="L7" s="124"/>
    </row>
    <row r="8" spans="1:12" ht="15" customHeight="1">
      <c r="A8" s="125"/>
      <c r="D8" s="146"/>
      <c r="E8" s="126" t="s">
        <v>167</v>
      </c>
      <c r="F8" s="156"/>
      <c r="G8" s="156"/>
      <c r="H8" s="156"/>
      <c r="I8" s="854" t="s">
        <v>194</v>
      </c>
      <c r="J8" s="883"/>
      <c r="K8" s="884"/>
      <c r="L8" s="336"/>
    </row>
    <row r="9" spans="1:12" ht="13.5" customHeight="1">
      <c r="A9" s="125"/>
      <c r="D9" s="157" t="s">
        <v>169</v>
      </c>
      <c r="E9" s="514" t="s">
        <v>195</v>
      </c>
      <c r="F9" s="466" t="s">
        <v>196</v>
      </c>
      <c r="G9" s="466" t="s">
        <v>197</v>
      </c>
      <c r="H9" s="515" t="s">
        <v>198</v>
      </c>
      <c r="I9" s="776" t="s">
        <v>342</v>
      </c>
      <c r="J9" s="127" t="s">
        <v>196</v>
      </c>
      <c r="K9" s="159" t="s">
        <v>197</v>
      </c>
      <c r="L9" s="194" t="s">
        <v>198</v>
      </c>
    </row>
    <row r="10" spans="1:12" ht="14.25" customHeight="1">
      <c r="A10" s="11"/>
      <c r="B10" s="66"/>
      <c r="C10" s="464"/>
      <c r="D10" s="128" t="s">
        <v>172</v>
      </c>
      <c r="E10" s="469" t="s">
        <v>199</v>
      </c>
      <c r="F10" s="469" t="s">
        <v>200</v>
      </c>
      <c r="G10" s="469" t="s">
        <v>201</v>
      </c>
      <c r="H10" s="516" t="s">
        <v>202</v>
      </c>
      <c r="I10" s="162"/>
      <c r="J10" s="128" t="s">
        <v>204</v>
      </c>
      <c r="K10" s="161" t="s">
        <v>205</v>
      </c>
      <c r="L10" s="337" t="s">
        <v>206</v>
      </c>
    </row>
    <row r="11" spans="1:12" ht="12.75" customHeight="1">
      <c r="A11" s="125"/>
      <c r="B11" s="65" t="s">
        <v>15</v>
      </c>
      <c r="D11" s="129"/>
      <c r="E11" s="517"/>
      <c r="F11" s="472"/>
      <c r="G11" s="472"/>
      <c r="H11" s="518"/>
      <c r="I11" s="528"/>
      <c r="J11" s="457"/>
      <c r="K11" s="529"/>
      <c r="L11" s="530"/>
    </row>
    <row r="12" spans="1:12" ht="12.75" customHeight="1">
      <c r="A12" s="125">
        <v>1</v>
      </c>
      <c r="B12" s="66" t="s">
        <v>308</v>
      </c>
      <c r="C12" s="9"/>
      <c r="D12" s="161">
        <v>6320</v>
      </c>
      <c r="E12" s="519">
        <f>+'1. Proposed Operating Costs'!$G$9</f>
        <v>0</v>
      </c>
      <c r="F12" s="476">
        <f>+'1. Proposed Operating Costs'!H9</f>
        <v>0</v>
      </c>
      <c r="G12" s="476">
        <f>+'1. Proposed Operating Costs'!I9</f>
        <v>0</v>
      </c>
      <c r="H12" s="476">
        <f>+'1. Proposed Operating Costs'!J9</f>
        <v>0</v>
      </c>
      <c r="I12" s="166">
        <f>IF($D$5=TRUE,E12,"")</f>
      </c>
      <c r="J12" s="531" t="e">
        <f>('3. Approved Operating Costs'!$H$12-'4. Approved Proration of Costs'!L12)*'4. Approved Proration of Costs'!I12</f>
        <v>#VALUE!</v>
      </c>
      <c r="K12" s="532" t="e">
        <f>('3. Approved Operating Costs'!H12-'4. Approved Proration of Costs'!L12)-'4. Approved Proration of Costs'!J12</f>
        <v>#VALUE!</v>
      </c>
      <c r="L12" s="533">
        <f>'1. Proposed Operating Costs'!$J$9</f>
        <v>0</v>
      </c>
    </row>
    <row r="13" spans="1:12" ht="12.75" customHeight="1">
      <c r="A13" s="125"/>
      <c r="B13" s="65" t="s">
        <v>207</v>
      </c>
      <c r="D13" s="157"/>
      <c r="E13" s="520"/>
      <c r="F13" s="482"/>
      <c r="G13" s="482"/>
      <c r="H13" s="521"/>
      <c r="I13" s="543"/>
      <c r="J13" s="534"/>
      <c r="K13" s="220"/>
      <c r="L13" s="535"/>
    </row>
    <row r="14" spans="1:12" ht="12.75" customHeight="1">
      <c r="A14" s="125">
        <v>2</v>
      </c>
      <c r="B14" s="64" t="s">
        <v>177</v>
      </c>
      <c r="C14" s="1"/>
      <c r="D14" s="157">
        <v>6210</v>
      </c>
      <c r="E14" s="522">
        <f>+'1. Proposed Operating Costs'!G11</f>
        <v>0</v>
      </c>
      <c r="F14" s="521">
        <f>+'1. Proposed Operating Costs'!H11</f>
        <v>0</v>
      </c>
      <c r="G14" s="521">
        <f>+'1. Proposed Operating Costs'!I11</f>
        <v>0</v>
      </c>
      <c r="H14" s="521">
        <f>+'1. Proposed Operating Costs'!J11</f>
        <v>0</v>
      </c>
      <c r="I14" s="170">
        <f aca="true" t="shared" si="0" ref="I14:I27">IF($D$5=TRUE,E14,"")</f>
      </c>
      <c r="J14" s="536" t="e">
        <f>('3. Approved Operating Costs'!$H$14-'4. Approved Proration of Costs'!L14)*'4. Approved Proration of Costs'!I14</f>
        <v>#VALUE!</v>
      </c>
      <c r="K14" s="220" t="e">
        <f>('3. Approved Operating Costs'!H14-'4. Approved Proration of Costs'!L14)-'4. Approved Proration of Costs'!J14</f>
        <v>#VALUE!</v>
      </c>
      <c r="L14" s="535">
        <f>'1. Proposed Operating Costs'!J11</f>
        <v>0</v>
      </c>
    </row>
    <row r="15" spans="1:12" ht="12.75" customHeight="1">
      <c r="A15" s="125">
        <v>3</v>
      </c>
      <c r="B15" s="64" t="s">
        <v>20</v>
      </c>
      <c r="C15" s="1"/>
      <c r="D15" s="157">
        <v>6235</v>
      </c>
      <c r="E15" s="522">
        <f>+'1. Proposed Operating Costs'!G12</f>
        <v>0</v>
      </c>
      <c r="F15" s="521">
        <f>+'1. Proposed Operating Costs'!H12</f>
        <v>0</v>
      </c>
      <c r="G15" s="521">
        <f>+'1. Proposed Operating Costs'!I12</f>
        <v>0</v>
      </c>
      <c r="H15" s="521">
        <f>+'1. Proposed Operating Costs'!J12</f>
        <v>0</v>
      </c>
      <c r="I15" s="170">
        <f t="shared" si="0"/>
      </c>
      <c r="J15" s="536" t="e">
        <f>('3. Approved Operating Costs'!$H$15-'4. Approved Proration of Costs'!L15)*'4. Approved Proration of Costs'!I15</f>
        <v>#VALUE!</v>
      </c>
      <c r="K15" s="220" t="e">
        <f>('3. Approved Operating Costs'!H15-'4. Approved Proration of Costs'!L15)-'4. Approved Proration of Costs'!J15</f>
        <v>#VALUE!</v>
      </c>
      <c r="L15" s="535">
        <f>'1. Proposed Operating Costs'!J12</f>
        <v>0</v>
      </c>
    </row>
    <row r="16" spans="1:12" ht="12.75" customHeight="1">
      <c r="A16" s="125">
        <v>4</v>
      </c>
      <c r="B16" s="64" t="s">
        <v>21</v>
      </c>
      <c r="C16" s="1"/>
      <c r="D16" s="157">
        <v>6250</v>
      </c>
      <c r="E16" s="522">
        <f>+'1. Proposed Operating Costs'!G13</f>
        <v>0</v>
      </c>
      <c r="F16" s="521">
        <f>+'1. Proposed Operating Costs'!H13</f>
        <v>0</v>
      </c>
      <c r="G16" s="521">
        <f>+'1. Proposed Operating Costs'!I13</f>
        <v>0</v>
      </c>
      <c r="H16" s="521">
        <f>+'1. Proposed Operating Costs'!J13</f>
        <v>0</v>
      </c>
      <c r="I16" s="170">
        <f t="shared" si="0"/>
      </c>
      <c r="J16" s="536" t="e">
        <f>('3. Approved Operating Costs'!$H$16-'4. Approved Proration of Costs'!L16)*'4. Approved Proration of Costs'!I16</f>
        <v>#VALUE!</v>
      </c>
      <c r="K16" s="220" t="e">
        <f>('3. Approved Operating Costs'!H16-'4. Approved Proration of Costs'!L16)-'4. Approved Proration of Costs'!J16</f>
        <v>#VALUE!</v>
      </c>
      <c r="L16" s="535">
        <f>'1. Proposed Operating Costs'!J13</f>
        <v>0</v>
      </c>
    </row>
    <row r="17" spans="1:12" ht="12.75" customHeight="1">
      <c r="A17" s="125">
        <v>5</v>
      </c>
      <c r="B17" s="64" t="s">
        <v>22</v>
      </c>
      <c r="C17" s="1"/>
      <c r="D17" s="157">
        <v>6310</v>
      </c>
      <c r="E17" s="522">
        <f>+'1. Proposed Operating Costs'!G14</f>
        <v>0</v>
      </c>
      <c r="F17" s="521">
        <f>+'1. Proposed Operating Costs'!H14</f>
        <v>0</v>
      </c>
      <c r="G17" s="521">
        <f>+'1. Proposed Operating Costs'!I14</f>
        <v>0</v>
      </c>
      <c r="H17" s="521">
        <f>+'1. Proposed Operating Costs'!J14</f>
        <v>0</v>
      </c>
      <c r="I17" s="170">
        <f t="shared" si="0"/>
      </c>
      <c r="J17" s="536" t="e">
        <f>('3. Approved Operating Costs'!$H$17-'4. Approved Proration of Costs'!L17)*'4. Approved Proration of Costs'!I17</f>
        <v>#VALUE!</v>
      </c>
      <c r="K17" s="220" t="e">
        <f>('3. Approved Operating Costs'!H17-'4. Approved Proration of Costs'!L17)-'4. Approved Proration of Costs'!J17</f>
        <v>#VALUE!</v>
      </c>
      <c r="L17" s="535">
        <f>'1. Proposed Operating Costs'!J14</f>
        <v>0</v>
      </c>
    </row>
    <row r="18" spans="1:12" ht="12.75" customHeight="1">
      <c r="A18" s="125">
        <v>6</v>
      </c>
      <c r="B18" s="64" t="s">
        <v>23</v>
      </c>
      <c r="C18" s="1"/>
      <c r="D18" s="157">
        <v>6311</v>
      </c>
      <c r="E18" s="522">
        <f>+'1. Proposed Operating Costs'!G15</f>
        <v>0</v>
      </c>
      <c r="F18" s="521">
        <f>+'1. Proposed Operating Costs'!H15</f>
        <v>0</v>
      </c>
      <c r="G18" s="521">
        <f>+'1. Proposed Operating Costs'!I15</f>
        <v>0</v>
      </c>
      <c r="H18" s="521">
        <f>+'1. Proposed Operating Costs'!J15</f>
        <v>0</v>
      </c>
      <c r="I18" s="170">
        <f t="shared" si="0"/>
      </c>
      <c r="J18" s="536" t="e">
        <f>('3. Approved Operating Costs'!$H$18-'4. Approved Proration of Costs'!L18)*'4. Approved Proration of Costs'!I18</f>
        <v>#VALUE!</v>
      </c>
      <c r="K18" s="220" t="e">
        <f>('3. Approved Operating Costs'!H18-'4. Approved Proration of Costs'!L18)-'4. Approved Proration of Costs'!J18</f>
        <v>#VALUE!</v>
      </c>
      <c r="L18" s="535">
        <f>'1. Proposed Operating Costs'!J15</f>
        <v>0</v>
      </c>
    </row>
    <row r="19" spans="1:12" ht="12.75" customHeight="1">
      <c r="A19" s="125">
        <v>7</v>
      </c>
      <c r="B19" s="64" t="s">
        <v>24</v>
      </c>
      <c r="C19" s="1"/>
      <c r="D19" s="157">
        <v>6312</v>
      </c>
      <c r="E19" s="522">
        <f>+'1. Proposed Operating Costs'!G16</f>
        <v>0</v>
      </c>
      <c r="F19" s="521">
        <f>+'1. Proposed Operating Costs'!H16</f>
        <v>0</v>
      </c>
      <c r="G19" s="521">
        <f>+'1. Proposed Operating Costs'!I16</f>
        <v>0</v>
      </c>
      <c r="H19" s="521">
        <f>+'1. Proposed Operating Costs'!J16</f>
        <v>0</v>
      </c>
      <c r="I19" s="170">
        <f t="shared" si="0"/>
      </c>
      <c r="J19" s="536" t="e">
        <f>('3. Approved Operating Costs'!$H$19-'4. Approved Proration of Costs'!L19)*'4. Approved Proration of Costs'!I19</f>
        <v>#VALUE!</v>
      </c>
      <c r="K19" s="220" t="e">
        <f>('3. Approved Operating Costs'!H19-'4. Approved Proration of Costs'!L19)-'4. Approved Proration of Costs'!J19</f>
        <v>#VALUE!</v>
      </c>
      <c r="L19" s="535">
        <f>'1. Proposed Operating Costs'!J16</f>
        <v>0</v>
      </c>
    </row>
    <row r="20" spans="1:12" ht="12.75" customHeight="1">
      <c r="A20" s="125">
        <v>8</v>
      </c>
      <c r="B20" s="64" t="s">
        <v>25</v>
      </c>
      <c r="C20" s="1"/>
      <c r="D20" s="157">
        <v>6330</v>
      </c>
      <c r="E20" s="522">
        <f>+'1. Proposed Operating Costs'!G17</f>
        <v>0</v>
      </c>
      <c r="F20" s="521">
        <f>+'1. Proposed Operating Costs'!H17</f>
        <v>0</v>
      </c>
      <c r="G20" s="521">
        <f>+'1. Proposed Operating Costs'!I17</f>
        <v>0</v>
      </c>
      <c r="H20" s="521">
        <f>+'1. Proposed Operating Costs'!J17</f>
        <v>0</v>
      </c>
      <c r="I20" s="170">
        <f t="shared" si="0"/>
      </c>
      <c r="J20" s="536" t="e">
        <f>('3. Approved Operating Costs'!$H$20-'4. Approved Proration of Costs'!L20)*'4. Approved Proration of Costs'!I20</f>
        <v>#VALUE!</v>
      </c>
      <c r="K20" s="220" t="e">
        <f>('3. Approved Operating Costs'!H20-'4. Approved Proration of Costs'!L20)-'4. Approved Proration of Costs'!J20</f>
        <v>#VALUE!</v>
      </c>
      <c r="L20" s="535">
        <f>'1. Proposed Operating Costs'!J17</f>
        <v>0</v>
      </c>
    </row>
    <row r="21" spans="1:12" ht="12.75" customHeight="1">
      <c r="A21" s="125">
        <v>9</v>
      </c>
      <c r="B21" s="64" t="s">
        <v>179</v>
      </c>
      <c r="C21" s="1"/>
      <c r="D21" s="157">
        <v>6331</v>
      </c>
      <c r="E21" s="522">
        <f>+'1. Proposed Operating Costs'!G18</f>
        <v>0</v>
      </c>
      <c r="F21" s="521">
        <f>+'1. Proposed Operating Costs'!H18</f>
        <v>0</v>
      </c>
      <c r="G21" s="521">
        <f>+'1. Proposed Operating Costs'!I18</f>
        <v>0</v>
      </c>
      <c r="H21" s="521">
        <f>+'1. Proposed Operating Costs'!J18</f>
        <v>0</v>
      </c>
      <c r="I21" s="170">
        <f t="shared" si="0"/>
      </c>
      <c r="J21" s="536" t="e">
        <f>('3. Approved Operating Costs'!$H$21-'4. Approved Proration of Costs'!L21)*'4. Approved Proration of Costs'!I21</f>
        <v>#VALUE!</v>
      </c>
      <c r="K21" s="220" t="e">
        <f>('3. Approved Operating Costs'!H21-'4. Approved Proration of Costs'!L21)-'4. Approved Proration of Costs'!J21</f>
        <v>#VALUE!</v>
      </c>
      <c r="L21" s="535">
        <f>'1. Proposed Operating Costs'!J18</f>
        <v>0</v>
      </c>
    </row>
    <row r="22" spans="1:12" ht="12.75" customHeight="1">
      <c r="A22" s="125">
        <v>10</v>
      </c>
      <c r="B22" s="64" t="s">
        <v>27</v>
      </c>
      <c r="C22" s="1"/>
      <c r="D22" s="157">
        <v>6340</v>
      </c>
      <c r="E22" s="522">
        <f>+'1. Proposed Operating Costs'!G19</f>
        <v>0</v>
      </c>
      <c r="F22" s="521">
        <f>+'1. Proposed Operating Costs'!H19</f>
        <v>0</v>
      </c>
      <c r="G22" s="521">
        <f>+'1. Proposed Operating Costs'!I19</f>
        <v>0</v>
      </c>
      <c r="H22" s="521">
        <f>+'1. Proposed Operating Costs'!J19</f>
        <v>0</v>
      </c>
      <c r="I22" s="170">
        <f t="shared" si="0"/>
      </c>
      <c r="J22" s="536" t="e">
        <f>('3. Approved Operating Costs'!$H$22-'4. Approved Proration of Costs'!L22)*'4. Approved Proration of Costs'!I22</f>
        <v>#VALUE!</v>
      </c>
      <c r="K22" s="220" t="e">
        <f>('3. Approved Operating Costs'!H22-'4. Approved Proration of Costs'!L22)-'4. Approved Proration of Costs'!J22</f>
        <v>#VALUE!</v>
      </c>
      <c r="L22" s="535">
        <f>'1. Proposed Operating Costs'!J19</f>
        <v>0</v>
      </c>
    </row>
    <row r="23" spans="1:12" ht="12.75" customHeight="1">
      <c r="A23" s="125">
        <v>11</v>
      </c>
      <c r="B23" s="64" t="s">
        <v>28</v>
      </c>
      <c r="C23" s="1"/>
      <c r="D23" s="157">
        <v>6350</v>
      </c>
      <c r="E23" s="522">
        <f>+'1. Proposed Operating Costs'!G20</f>
        <v>0</v>
      </c>
      <c r="F23" s="521">
        <f>+'1. Proposed Operating Costs'!H20</f>
        <v>0</v>
      </c>
      <c r="G23" s="521">
        <f>+'1. Proposed Operating Costs'!I20</f>
        <v>0</v>
      </c>
      <c r="H23" s="521">
        <f>+'1. Proposed Operating Costs'!J20</f>
        <v>0</v>
      </c>
      <c r="I23" s="170">
        <f t="shared" si="0"/>
      </c>
      <c r="J23" s="536" t="e">
        <f>('3. Approved Operating Costs'!$H$23-'4. Approved Proration of Costs'!L23)*'4. Approved Proration of Costs'!I23</f>
        <v>#VALUE!</v>
      </c>
      <c r="K23" s="220" t="e">
        <f>('3. Approved Operating Costs'!H23-'4. Approved Proration of Costs'!L23)-'4. Approved Proration of Costs'!J23</f>
        <v>#VALUE!</v>
      </c>
      <c r="L23" s="535">
        <f>'1. Proposed Operating Costs'!J20</f>
        <v>0</v>
      </c>
    </row>
    <row r="24" spans="1:12" ht="12.75" customHeight="1">
      <c r="A24" s="125">
        <v>12</v>
      </c>
      <c r="B24" s="64" t="s">
        <v>29</v>
      </c>
      <c r="C24" s="1"/>
      <c r="D24" s="157">
        <v>6351</v>
      </c>
      <c r="E24" s="522">
        <f>+'1. Proposed Operating Costs'!G21</f>
        <v>0</v>
      </c>
      <c r="F24" s="521">
        <f>+'1. Proposed Operating Costs'!H21</f>
        <v>0</v>
      </c>
      <c r="G24" s="521">
        <f>+'1. Proposed Operating Costs'!I21</f>
        <v>0</v>
      </c>
      <c r="H24" s="521">
        <f>+'1. Proposed Operating Costs'!J21</f>
        <v>0</v>
      </c>
      <c r="I24" s="170">
        <f t="shared" si="0"/>
      </c>
      <c r="J24" s="536" t="e">
        <f>('3. Approved Operating Costs'!$H$24-'4. Approved Proration of Costs'!L24)*'4. Approved Proration of Costs'!I24</f>
        <v>#VALUE!</v>
      </c>
      <c r="K24" s="220" t="e">
        <f>('3. Approved Operating Costs'!H24-'4. Approved Proration of Costs'!L24)-'4. Approved Proration of Costs'!J24</f>
        <v>#VALUE!</v>
      </c>
      <c r="L24" s="535">
        <f>'1. Proposed Operating Costs'!J21</f>
        <v>0</v>
      </c>
    </row>
    <row r="25" spans="1:12" ht="12.75" customHeight="1">
      <c r="A25" s="125">
        <v>13</v>
      </c>
      <c r="B25" s="98" t="s">
        <v>208</v>
      </c>
      <c r="C25" s="1"/>
      <c r="D25" s="157">
        <v>6360</v>
      </c>
      <c r="E25" s="522">
        <f>+'1. Proposed Operating Costs'!G22</f>
        <v>0</v>
      </c>
      <c r="F25" s="521">
        <f>+'1. Proposed Operating Costs'!H22</f>
        <v>0</v>
      </c>
      <c r="G25" s="521">
        <f>+'1. Proposed Operating Costs'!I22</f>
        <v>0</v>
      </c>
      <c r="H25" s="521">
        <f>+'1. Proposed Operating Costs'!J22</f>
        <v>0</v>
      </c>
      <c r="I25" s="170">
        <f t="shared" si="0"/>
      </c>
      <c r="J25" s="536" t="e">
        <f>('3. Approved Operating Costs'!$H$25-'4. Approved Proration of Costs'!L25)*'4. Approved Proration of Costs'!I25</f>
        <v>#VALUE!</v>
      </c>
      <c r="K25" s="220" t="e">
        <f>('3. Approved Operating Costs'!H25-'4. Approved Proration of Costs'!L25)-'4. Approved Proration of Costs'!J25</f>
        <v>#VALUE!</v>
      </c>
      <c r="L25" s="535">
        <f>'1. Proposed Operating Costs'!J22</f>
        <v>0</v>
      </c>
    </row>
    <row r="26" spans="1:12" ht="12.75" customHeight="1">
      <c r="A26" s="125">
        <v>14</v>
      </c>
      <c r="B26" s="64" t="s">
        <v>31</v>
      </c>
      <c r="C26" s="1"/>
      <c r="D26" s="157">
        <v>6370</v>
      </c>
      <c r="E26" s="522">
        <f>+'1. Proposed Operating Costs'!G23</f>
        <v>0</v>
      </c>
      <c r="F26" s="521">
        <f>+'1. Proposed Operating Costs'!H23</f>
        <v>0</v>
      </c>
      <c r="G26" s="521">
        <f>+'1. Proposed Operating Costs'!I23</f>
        <v>0</v>
      </c>
      <c r="H26" s="521">
        <f>+'1. Proposed Operating Costs'!J23</f>
        <v>0</v>
      </c>
      <c r="I26" s="170">
        <f t="shared" si="0"/>
      </c>
      <c r="J26" s="536" t="e">
        <f>('3. Approved Operating Costs'!$H$26-'4. Approved Proration of Costs'!L26)*'4. Approved Proration of Costs'!I26</f>
        <v>#VALUE!</v>
      </c>
      <c r="K26" s="220" t="e">
        <f>('3. Approved Operating Costs'!H26-'4. Approved Proration of Costs'!L26)-'4. Approved Proration of Costs'!J26</f>
        <v>#VALUE!</v>
      </c>
      <c r="L26" s="535">
        <f>'1. Proposed Operating Costs'!J23</f>
        <v>0</v>
      </c>
    </row>
    <row r="27" spans="1:12" ht="12.75" customHeight="1">
      <c r="A27" s="125">
        <v>15</v>
      </c>
      <c r="B27" s="64" t="s">
        <v>32</v>
      </c>
      <c r="C27" s="1"/>
      <c r="D27" s="157">
        <v>6390</v>
      </c>
      <c r="E27" s="522">
        <f>+'1. Proposed Operating Costs'!G24</f>
        <v>0</v>
      </c>
      <c r="F27" s="521">
        <f>+'1. Proposed Operating Costs'!H24</f>
        <v>0</v>
      </c>
      <c r="G27" s="521">
        <f>+'1. Proposed Operating Costs'!I24</f>
        <v>0</v>
      </c>
      <c r="H27" s="521">
        <f>+'1. Proposed Operating Costs'!J24</f>
        <v>0</v>
      </c>
      <c r="I27" s="170">
        <f t="shared" si="0"/>
      </c>
      <c r="J27" s="536" t="e">
        <f>('3. Approved Operating Costs'!$H$27-'4. Approved Proration of Costs'!L27)*'4. Approved Proration of Costs'!I27</f>
        <v>#VALUE!</v>
      </c>
      <c r="K27" s="220" t="e">
        <f>('3. Approved Operating Costs'!H27-'4. Approved Proration of Costs'!L27)-'4. Approved Proration of Costs'!J27</f>
        <v>#VALUE!</v>
      </c>
      <c r="L27" s="535">
        <f>'1. Proposed Operating Costs'!J24</f>
        <v>0</v>
      </c>
    </row>
    <row r="28" spans="1:12" ht="12.75" customHeight="1">
      <c r="A28" s="125">
        <v>16</v>
      </c>
      <c r="B28" s="135" t="s">
        <v>33</v>
      </c>
      <c r="C28" s="9"/>
      <c r="D28" s="173" t="s">
        <v>34</v>
      </c>
      <c r="E28" s="519"/>
      <c r="F28" s="476">
        <f>SUM(F14:F27)</f>
        <v>0</v>
      </c>
      <c r="G28" s="476">
        <f>SUM(G14:G27)</f>
        <v>0</v>
      </c>
      <c r="H28" s="496">
        <f>SUM(H14:H27)</f>
        <v>0</v>
      </c>
      <c r="I28" s="544"/>
      <c r="J28" s="531" t="e">
        <f>SUM(J14:J27)</f>
        <v>#VALUE!</v>
      </c>
      <c r="K28" s="532" t="e">
        <f>SUM(K14:K27)</f>
        <v>#VALUE!</v>
      </c>
      <c r="L28" s="533">
        <f>SUM(L14:L27)</f>
        <v>0</v>
      </c>
    </row>
    <row r="29" spans="1:12" ht="12.75" customHeight="1">
      <c r="A29" s="125"/>
      <c r="B29" s="175" t="s">
        <v>35</v>
      </c>
      <c r="D29" s="157"/>
      <c r="E29" s="520"/>
      <c r="F29" s="482"/>
      <c r="G29" s="482"/>
      <c r="H29" s="521"/>
      <c r="I29" s="543"/>
      <c r="J29" s="536"/>
      <c r="K29" s="220"/>
      <c r="L29" s="535"/>
    </row>
    <row r="30" spans="1:12" ht="12.75" customHeight="1">
      <c r="A30" s="125">
        <v>17</v>
      </c>
      <c r="B30" s="98" t="s">
        <v>36</v>
      </c>
      <c r="C30" s="1"/>
      <c r="D30" s="157">
        <v>6420</v>
      </c>
      <c r="E30" s="522">
        <f>+'1. Proposed Operating Costs'!G27</f>
        <v>0</v>
      </c>
      <c r="F30" s="521">
        <f>+'1. Proposed Operating Costs'!H27</f>
        <v>0</v>
      </c>
      <c r="G30" s="521">
        <f>+'1. Proposed Operating Costs'!I27</f>
        <v>0</v>
      </c>
      <c r="H30" s="521">
        <f>+'1. Proposed Operating Costs'!J27</f>
        <v>0</v>
      </c>
      <c r="I30" s="170">
        <f>IF($D$5=TRUE,E30,"")</f>
      </c>
      <c r="J30" s="536" t="e">
        <f>('3. Approved Operating Costs'!$H$30-'4. Approved Proration of Costs'!L30)*'4. Approved Proration of Costs'!I30</f>
        <v>#VALUE!</v>
      </c>
      <c r="K30" s="220" t="e">
        <f>('3. Approved Operating Costs'!H30-'4. Approved Proration of Costs'!L30)-'4. Approved Proration of Costs'!J30</f>
        <v>#VALUE!</v>
      </c>
      <c r="L30" s="535">
        <f>'1. Proposed Operating Costs'!J27</f>
        <v>0</v>
      </c>
    </row>
    <row r="31" spans="1:12" ht="12.75" customHeight="1">
      <c r="A31" s="125">
        <v>18</v>
      </c>
      <c r="B31" s="98" t="s">
        <v>37</v>
      </c>
      <c r="C31" s="1"/>
      <c r="D31" s="157">
        <v>6450</v>
      </c>
      <c r="E31" s="522">
        <f>+'1. Proposed Operating Costs'!G28</f>
        <v>0</v>
      </c>
      <c r="F31" s="521">
        <f>+'1. Proposed Operating Costs'!H28</f>
        <v>0</v>
      </c>
      <c r="G31" s="521">
        <f>+'1. Proposed Operating Costs'!I28</f>
        <v>0</v>
      </c>
      <c r="H31" s="521">
        <f>+'1. Proposed Operating Costs'!J28</f>
        <v>0</v>
      </c>
      <c r="I31" s="170">
        <f>IF($D$5=TRUE,E31,"")</f>
      </c>
      <c r="J31" s="536" t="e">
        <f>('3. Approved Operating Costs'!$H$31-'4. Approved Proration of Costs'!L31)*'4. Approved Proration of Costs'!I31</f>
        <v>#VALUE!</v>
      </c>
      <c r="K31" s="220" t="e">
        <f>('3. Approved Operating Costs'!H31-'4. Approved Proration of Costs'!L31)-'4. Approved Proration of Costs'!J31</f>
        <v>#VALUE!</v>
      </c>
      <c r="L31" s="535">
        <f>'1. Proposed Operating Costs'!J28</f>
        <v>0</v>
      </c>
    </row>
    <row r="32" spans="1:12" ht="12.75" customHeight="1">
      <c r="A32" s="125">
        <v>19</v>
      </c>
      <c r="B32" s="98" t="s">
        <v>38</v>
      </c>
      <c r="C32" s="1"/>
      <c r="D32" s="157">
        <v>6451</v>
      </c>
      <c r="E32" s="522">
        <f>+'1. Proposed Operating Costs'!G29</f>
        <v>0</v>
      </c>
      <c r="F32" s="521">
        <f>+'1. Proposed Operating Costs'!H29</f>
        <v>0</v>
      </c>
      <c r="G32" s="521">
        <f>+'1. Proposed Operating Costs'!I29</f>
        <v>0</v>
      </c>
      <c r="H32" s="521">
        <f>+'1. Proposed Operating Costs'!J29</f>
        <v>0</v>
      </c>
      <c r="I32" s="170">
        <f>IF($D$5=TRUE,E32,"")</f>
      </c>
      <c r="J32" s="536" t="e">
        <f>('3. Approved Operating Costs'!$H$32-'4. Approved Proration of Costs'!L32)*'4. Approved Proration of Costs'!I32</f>
        <v>#VALUE!</v>
      </c>
      <c r="K32" s="220" t="e">
        <f>('3. Approved Operating Costs'!H32-'4. Approved Proration of Costs'!L32)-'4. Approved Proration of Costs'!J32</f>
        <v>#VALUE!</v>
      </c>
      <c r="L32" s="535">
        <f>'1. Proposed Operating Costs'!J29</f>
        <v>0</v>
      </c>
    </row>
    <row r="33" spans="1:12" ht="12.75" customHeight="1">
      <c r="A33" s="125">
        <v>20</v>
      </c>
      <c r="B33" s="98" t="s">
        <v>39</v>
      </c>
      <c r="C33" s="1"/>
      <c r="D33" s="157">
        <v>6452</v>
      </c>
      <c r="E33" s="522">
        <f>+'1. Proposed Operating Costs'!G30</f>
        <v>0</v>
      </c>
      <c r="F33" s="521">
        <f>+'1. Proposed Operating Costs'!H30</f>
        <v>0</v>
      </c>
      <c r="G33" s="521">
        <f>+'1. Proposed Operating Costs'!I30</f>
        <v>0</v>
      </c>
      <c r="H33" s="521">
        <f>+'1. Proposed Operating Costs'!J30</f>
        <v>0</v>
      </c>
      <c r="I33" s="170">
        <f>IF($D$5=TRUE,E33,"")</f>
      </c>
      <c r="J33" s="536" t="e">
        <f>('3. Approved Operating Costs'!$H$33-'4. Approved Proration of Costs'!L33)*'4. Approved Proration of Costs'!I33</f>
        <v>#VALUE!</v>
      </c>
      <c r="K33" s="220" t="e">
        <f>('3. Approved Operating Costs'!H33-'4. Approved Proration of Costs'!L33)-'4. Approved Proration of Costs'!J33</f>
        <v>#VALUE!</v>
      </c>
      <c r="L33" s="535">
        <f>'1. Proposed Operating Costs'!J30</f>
        <v>0</v>
      </c>
    </row>
    <row r="34" spans="1:12" ht="12.75" customHeight="1">
      <c r="A34" s="125">
        <v>21</v>
      </c>
      <c r="B34" s="98" t="s">
        <v>40</v>
      </c>
      <c r="C34" s="1"/>
      <c r="D34" s="157">
        <v>6453</v>
      </c>
      <c r="E34" s="522">
        <f>+'1. Proposed Operating Costs'!G31</f>
        <v>0</v>
      </c>
      <c r="F34" s="521">
        <f>+'1. Proposed Operating Costs'!H31</f>
        <v>0</v>
      </c>
      <c r="G34" s="521">
        <f>+'1. Proposed Operating Costs'!I31</f>
        <v>0</v>
      </c>
      <c r="H34" s="521">
        <f>+'1. Proposed Operating Costs'!J31</f>
        <v>0</v>
      </c>
      <c r="I34" s="170">
        <f>IF($D$5=TRUE,E34,"")</f>
      </c>
      <c r="J34" s="536" t="e">
        <f>('3. Approved Operating Costs'!$H$34-'4. Approved Proration of Costs'!L34)*'4. Approved Proration of Costs'!I34</f>
        <v>#VALUE!</v>
      </c>
      <c r="K34" s="220" t="e">
        <f>('3. Approved Operating Costs'!H34-'4. Approved Proration of Costs'!L34)-'4. Approved Proration of Costs'!J34</f>
        <v>#VALUE!</v>
      </c>
      <c r="L34" s="535">
        <f>'1. Proposed Operating Costs'!J31</f>
        <v>0</v>
      </c>
    </row>
    <row r="35" spans="1:12" ht="12.75" customHeight="1">
      <c r="A35" s="125">
        <v>22</v>
      </c>
      <c r="B35" s="143" t="s">
        <v>41</v>
      </c>
      <c r="C35" s="9"/>
      <c r="D35" s="173" t="s">
        <v>42</v>
      </c>
      <c r="E35" s="519"/>
      <c r="F35" s="476">
        <f>SUM(F30:F34)</f>
        <v>0</v>
      </c>
      <c r="G35" s="476">
        <f>SUM(G30:G34)</f>
        <v>0</v>
      </c>
      <c r="H35" s="496">
        <f>SUM(H30:H34)</f>
        <v>0</v>
      </c>
      <c r="I35" s="544"/>
      <c r="J35" s="531" t="e">
        <f>SUM(J30:J34)</f>
        <v>#VALUE!</v>
      </c>
      <c r="K35" s="532" t="e">
        <f>SUM(K30:K34)</f>
        <v>#VALUE!</v>
      </c>
      <c r="L35" s="533">
        <f>SUM(L30:L34)</f>
        <v>0</v>
      </c>
    </row>
    <row r="36" spans="1:12" ht="12.75" customHeight="1">
      <c r="A36" s="125"/>
      <c r="B36" s="175" t="s">
        <v>183</v>
      </c>
      <c r="D36" s="157"/>
      <c r="E36" s="520"/>
      <c r="F36" s="482"/>
      <c r="G36" s="482"/>
      <c r="H36" s="521"/>
      <c r="I36" s="543"/>
      <c r="J36" s="536"/>
      <c r="K36" s="220"/>
      <c r="L36" s="535"/>
    </row>
    <row r="37" spans="1:12" ht="12.75" customHeight="1">
      <c r="A37" s="125">
        <v>23</v>
      </c>
      <c r="B37" s="98" t="s">
        <v>44</v>
      </c>
      <c r="C37" s="1"/>
      <c r="D37" s="157">
        <v>6510</v>
      </c>
      <c r="E37" s="522">
        <f>+'1. Proposed Operating Costs'!G34</f>
        <v>0</v>
      </c>
      <c r="F37" s="482">
        <f>+'1. Proposed Operating Costs'!H34</f>
        <v>0</v>
      </c>
      <c r="G37" s="521">
        <f>+'1. Proposed Operating Costs'!I34</f>
        <v>0</v>
      </c>
      <c r="H37" s="521">
        <f>+'1. Proposed Operating Costs'!J34</f>
        <v>0</v>
      </c>
      <c r="I37" s="170">
        <f aca="true" t="shared" si="1" ref="I37:I57">IF($D$5=TRUE,E37,"")</f>
      </c>
      <c r="J37" s="536" t="e">
        <f>('3. Approved Operating Costs'!$H$37-'4. Approved Proration of Costs'!L37)*'4. Approved Proration of Costs'!I37</f>
        <v>#VALUE!</v>
      </c>
      <c r="K37" s="220" t="e">
        <f>('3. Approved Operating Costs'!H37-'4. Approved Proration of Costs'!L37)-'4. Approved Proration of Costs'!J37</f>
        <v>#VALUE!</v>
      </c>
      <c r="L37" s="535">
        <f>'1. Proposed Operating Costs'!J34</f>
        <v>0</v>
      </c>
    </row>
    <row r="38" spans="1:12" ht="12.75" customHeight="1">
      <c r="A38" s="125">
        <v>24</v>
      </c>
      <c r="B38" s="98" t="s">
        <v>45</v>
      </c>
      <c r="C38" s="1"/>
      <c r="D38" s="157">
        <v>6515</v>
      </c>
      <c r="E38" s="522">
        <f>+'1. Proposed Operating Costs'!G35</f>
        <v>0</v>
      </c>
      <c r="F38" s="482">
        <f>+'1. Proposed Operating Costs'!H35</f>
        <v>0</v>
      </c>
      <c r="G38" s="521">
        <f>+'1. Proposed Operating Costs'!I35</f>
        <v>0</v>
      </c>
      <c r="H38" s="521">
        <f>+'1. Proposed Operating Costs'!J35</f>
        <v>0</v>
      </c>
      <c r="I38" s="170">
        <f t="shared" si="1"/>
      </c>
      <c r="J38" s="536" t="e">
        <f>('3. Approved Operating Costs'!$H$38-'4. Approved Proration of Costs'!L38)*'4. Approved Proration of Costs'!I38</f>
        <v>#VALUE!</v>
      </c>
      <c r="K38" s="220" t="e">
        <f>('3. Approved Operating Costs'!H38-'4. Approved Proration of Costs'!L38)-'4. Approved Proration of Costs'!J38</f>
        <v>#VALUE!</v>
      </c>
      <c r="L38" s="535">
        <f>'1. Proposed Operating Costs'!J35</f>
        <v>0</v>
      </c>
    </row>
    <row r="39" spans="1:12" ht="12.75" customHeight="1">
      <c r="A39" s="125">
        <v>25</v>
      </c>
      <c r="B39" s="98" t="s">
        <v>184</v>
      </c>
      <c r="C39" s="1"/>
      <c r="D39" s="157">
        <v>6517</v>
      </c>
      <c r="E39" s="522">
        <f>+'1. Proposed Operating Costs'!G36</f>
        <v>0</v>
      </c>
      <c r="F39" s="482">
        <f>+'1. Proposed Operating Costs'!H36</f>
        <v>0</v>
      </c>
      <c r="G39" s="521">
        <f>+'1. Proposed Operating Costs'!I36</f>
        <v>0</v>
      </c>
      <c r="H39" s="521">
        <f>+'1. Proposed Operating Costs'!J36</f>
        <v>0</v>
      </c>
      <c r="I39" s="170">
        <f t="shared" si="1"/>
      </c>
      <c r="J39" s="536" t="e">
        <f>('3. Approved Operating Costs'!$H$39-'4. Approved Proration of Costs'!L39)*'4. Approved Proration of Costs'!I39</f>
        <v>#VALUE!</v>
      </c>
      <c r="K39" s="220" t="e">
        <f>('3. Approved Operating Costs'!H39-'4. Approved Proration of Costs'!L39)-'4. Approved Proration of Costs'!J39</f>
        <v>#VALUE!</v>
      </c>
      <c r="L39" s="535">
        <f>'1. Proposed Operating Costs'!J36</f>
        <v>0</v>
      </c>
    </row>
    <row r="40" spans="1:12" ht="12.75" customHeight="1">
      <c r="A40" s="125">
        <v>26</v>
      </c>
      <c r="B40" s="98" t="s">
        <v>47</v>
      </c>
      <c r="C40" s="1"/>
      <c r="D40" s="157">
        <v>6519</v>
      </c>
      <c r="E40" s="522">
        <f>+'1. Proposed Operating Costs'!G37</f>
        <v>0</v>
      </c>
      <c r="F40" s="482">
        <f>+'1. Proposed Operating Costs'!H37</f>
        <v>0</v>
      </c>
      <c r="G40" s="521">
        <f>+'1. Proposed Operating Costs'!I37</f>
        <v>0</v>
      </c>
      <c r="H40" s="521">
        <f>+'1. Proposed Operating Costs'!J37</f>
        <v>0</v>
      </c>
      <c r="I40" s="170">
        <f t="shared" si="1"/>
      </c>
      <c r="J40" s="536" t="e">
        <f>('3. Approved Operating Costs'!$H$40-'4. Approved Proration of Costs'!L40)*'4. Approved Proration of Costs'!I40</f>
        <v>#VALUE!</v>
      </c>
      <c r="K40" s="220" t="e">
        <f>('3. Approved Operating Costs'!H40-'4. Approved Proration of Costs'!L40)-'4. Approved Proration of Costs'!J40</f>
        <v>#VALUE!</v>
      </c>
      <c r="L40" s="535">
        <f>'1. Proposed Operating Costs'!J37</f>
        <v>0</v>
      </c>
    </row>
    <row r="41" spans="1:12" ht="12.75" customHeight="1">
      <c r="A41" s="125">
        <v>27</v>
      </c>
      <c r="B41" s="98" t="s">
        <v>48</v>
      </c>
      <c r="C41" s="1"/>
      <c r="D41" s="157">
        <v>6520</v>
      </c>
      <c r="E41" s="522">
        <f>+'1. Proposed Operating Costs'!G38</f>
        <v>0</v>
      </c>
      <c r="F41" s="482">
        <f>+'1. Proposed Operating Costs'!H38</f>
        <v>0</v>
      </c>
      <c r="G41" s="521">
        <f>+'1. Proposed Operating Costs'!I38</f>
        <v>0</v>
      </c>
      <c r="H41" s="521">
        <f>+'1. Proposed Operating Costs'!J38</f>
        <v>0</v>
      </c>
      <c r="I41" s="170">
        <f t="shared" si="1"/>
      </c>
      <c r="J41" s="536" t="e">
        <f>('3. Approved Operating Costs'!$H$41-'4. Approved Proration of Costs'!L41)*'4. Approved Proration of Costs'!I41</f>
        <v>#VALUE!</v>
      </c>
      <c r="K41" s="220" t="e">
        <f>('3. Approved Operating Costs'!H41-'4. Approved Proration of Costs'!L41)-'4. Approved Proration of Costs'!J41</f>
        <v>#VALUE!</v>
      </c>
      <c r="L41" s="535">
        <f>'1. Proposed Operating Costs'!J38</f>
        <v>0</v>
      </c>
    </row>
    <row r="42" spans="1:12" ht="12.75" customHeight="1">
      <c r="A42" s="125">
        <v>28</v>
      </c>
      <c r="B42" s="98" t="s">
        <v>49</v>
      </c>
      <c r="C42" s="1"/>
      <c r="D42" s="157">
        <v>6525</v>
      </c>
      <c r="E42" s="522">
        <f>+'1. Proposed Operating Costs'!G39</f>
        <v>0</v>
      </c>
      <c r="F42" s="482">
        <f>+'1. Proposed Operating Costs'!H39</f>
        <v>0</v>
      </c>
      <c r="G42" s="521">
        <f>+'1. Proposed Operating Costs'!I39</f>
        <v>0</v>
      </c>
      <c r="H42" s="521">
        <f>+'1. Proposed Operating Costs'!J39</f>
        <v>0</v>
      </c>
      <c r="I42" s="170">
        <f t="shared" si="1"/>
      </c>
      <c r="J42" s="536" t="e">
        <f>('3. Approved Operating Costs'!$H$42-'4. Approved Proration of Costs'!L42)*'4. Approved Proration of Costs'!I42</f>
        <v>#VALUE!</v>
      </c>
      <c r="K42" s="220" t="e">
        <f>('3. Approved Operating Costs'!H42-'4. Approved Proration of Costs'!L42)-'4. Approved Proration of Costs'!J42</f>
        <v>#VALUE!</v>
      </c>
      <c r="L42" s="535">
        <f>'1. Proposed Operating Costs'!J39</f>
        <v>0</v>
      </c>
    </row>
    <row r="43" spans="1:12" ht="12.75" customHeight="1">
      <c r="A43" s="125">
        <v>29</v>
      </c>
      <c r="B43" s="98" t="s">
        <v>50</v>
      </c>
      <c r="C43" s="1"/>
      <c r="D43" s="157">
        <v>6530</v>
      </c>
      <c r="E43" s="522">
        <f>+'1. Proposed Operating Costs'!G40</f>
        <v>0</v>
      </c>
      <c r="F43" s="482">
        <f>+'1. Proposed Operating Costs'!H40</f>
        <v>0</v>
      </c>
      <c r="G43" s="521">
        <f>+'1. Proposed Operating Costs'!I40</f>
        <v>0</v>
      </c>
      <c r="H43" s="521">
        <f>+'1. Proposed Operating Costs'!J40</f>
        <v>0</v>
      </c>
      <c r="I43" s="170">
        <f t="shared" si="1"/>
      </c>
      <c r="J43" s="536" t="e">
        <f>('3. Approved Operating Costs'!$H$43-'4. Approved Proration of Costs'!L43)*'4. Approved Proration of Costs'!I43</f>
        <v>#VALUE!</v>
      </c>
      <c r="K43" s="220" t="e">
        <f>('3. Approved Operating Costs'!H43-'4. Approved Proration of Costs'!L43)-'4. Approved Proration of Costs'!J43</f>
        <v>#VALUE!</v>
      </c>
      <c r="L43" s="535">
        <f>'1. Proposed Operating Costs'!J40</f>
        <v>0</v>
      </c>
    </row>
    <row r="44" spans="1:12" ht="12.75" customHeight="1">
      <c r="A44" s="125">
        <v>30</v>
      </c>
      <c r="B44" s="98" t="s">
        <v>51</v>
      </c>
      <c r="C44" s="1"/>
      <c r="D44" s="157">
        <v>6535</v>
      </c>
      <c r="E44" s="522">
        <f>+'1. Proposed Operating Costs'!G41</f>
        <v>0</v>
      </c>
      <c r="F44" s="482">
        <f>+'1. Proposed Operating Costs'!H41</f>
        <v>0</v>
      </c>
      <c r="G44" s="521">
        <f>+'1. Proposed Operating Costs'!I41</f>
        <v>0</v>
      </c>
      <c r="H44" s="521">
        <f>+'1. Proposed Operating Costs'!J41</f>
        <v>0</v>
      </c>
      <c r="I44" s="170">
        <f t="shared" si="1"/>
      </c>
      <c r="J44" s="536" t="e">
        <f>('3. Approved Operating Costs'!$H$44-'4. Approved Proration of Costs'!L44)*'4. Approved Proration of Costs'!I44</f>
        <v>#VALUE!</v>
      </c>
      <c r="K44" s="220" t="e">
        <f>('3. Approved Operating Costs'!H44-'4. Approved Proration of Costs'!L44)-'4. Approved Proration of Costs'!J44</f>
        <v>#VALUE!</v>
      </c>
      <c r="L44" s="535">
        <f>'1. Proposed Operating Costs'!J41</f>
        <v>0</v>
      </c>
    </row>
    <row r="45" spans="1:12" ht="12.75" customHeight="1">
      <c r="A45" s="125">
        <v>31</v>
      </c>
      <c r="B45" s="98" t="s">
        <v>52</v>
      </c>
      <c r="C45" s="1"/>
      <c r="D45" s="157">
        <v>6536</v>
      </c>
      <c r="E45" s="522">
        <f>+'1. Proposed Operating Costs'!G42</f>
        <v>0</v>
      </c>
      <c r="F45" s="482">
        <f>+'1. Proposed Operating Costs'!H42</f>
        <v>0</v>
      </c>
      <c r="G45" s="521">
        <f>+'1. Proposed Operating Costs'!I42</f>
        <v>0</v>
      </c>
      <c r="H45" s="521">
        <f>+'1. Proposed Operating Costs'!J42</f>
        <v>0</v>
      </c>
      <c r="I45" s="170">
        <f t="shared" si="1"/>
      </c>
      <c r="J45" s="536" t="e">
        <f>('3. Approved Operating Costs'!$H$45-'4. Approved Proration of Costs'!L45)*'4. Approved Proration of Costs'!I45</f>
        <v>#VALUE!</v>
      </c>
      <c r="K45" s="220" t="e">
        <f>('3. Approved Operating Costs'!H45-'4. Approved Proration of Costs'!L45)-'4. Approved Proration of Costs'!J45</f>
        <v>#VALUE!</v>
      </c>
      <c r="L45" s="535">
        <f>'1. Proposed Operating Costs'!J42</f>
        <v>0</v>
      </c>
    </row>
    <row r="46" spans="1:12" ht="12.75" customHeight="1">
      <c r="A46" s="125">
        <v>32</v>
      </c>
      <c r="B46" s="98" t="s">
        <v>53</v>
      </c>
      <c r="C46" s="1"/>
      <c r="D46" s="157">
        <v>6537</v>
      </c>
      <c r="E46" s="522">
        <f>+'1. Proposed Operating Costs'!G43</f>
        <v>0</v>
      </c>
      <c r="F46" s="482">
        <f>+'1. Proposed Operating Costs'!H43</f>
        <v>0</v>
      </c>
      <c r="G46" s="521">
        <f>+'1. Proposed Operating Costs'!I43</f>
        <v>0</v>
      </c>
      <c r="H46" s="521">
        <f>+'1. Proposed Operating Costs'!J43</f>
        <v>0</v>
      </c>
      <c r="I46" s="170">
        <f t="shared" si="1"/>
      </c>
      <c r="J46" s="536" t="e">
        <f>('3. Approved Operating Costs'!$H$46-'4. Approved Proration of Costs'!L46)*'4. Approved Proration of Costs'!I46</f>
        <v>#VALUE!</v>
      </c>
      <c r="K46" s="220" t="e">
        <f>('3. Approved Operating Costs'!H46-'4. Approved Proration of Costs'!L46)-'4. Approved Proration of Costs'!J46</f>
        <v>#VALUE!</v>
      </c>
      <c r="L46" s="535">
        <f>'1. Proposed Operating Costs'!J43</f>
        <v>0</v>
      </c>
    </row>
    <row r="47" spans="1:12" ht="12.75" customHeight="1">
      <c r="A47" s="125">
        <v>33</v>
      </c>
      <c r="B47" s="98" t="s">
        <v>54</v>
      </c>
      <c r="C47" s="1"/>
      <c r="D47" s="157">
        <v>6540</v>
      </c>
      <c r="E47" s="522">
        <f>+'1. Proposed Operating Costs'!G44</f>
        <v>0</v>
      </c>
      <c r="F47" s="482">
        <f>+'1. Proposed Operating Costs'!H44</f>
        <v>0</v>
      </c>
      <c r="G47" s="521">
        <f>+'1. Proposed Operating Costs'!I44</f>
        <v>0</v>
      </c>
      <c r="H47" s="521">
        <f>+'1. Proposed Operating Costs'!J44</f>
        <v>0</v>
      </c>
      <c r="I47" s="170">
        <f t="shared" si="1"/>
      </c>
      <c r="J47" s="536" t="e">
        <f>('3. Approved Operating Costs'!$H$47-'4. Approved Proration of Costs'!L47)*'4. Approved Proration of Costs'!I47</f>
        <v>#VALUE!</v>
      </c>
      <c r="K47" s="220" t="e">
        <f>('3. Approved Operating Costs'!H47-'4. Approved Proration of Costs'!L47)-'4. Approved Proration of Costs'!J47</f>
        <v>#VALUE!</v>
      </c>
      <c r="L47" s="535">
        <f>'1. Proposed Operating Costs'!J44</f>
        <v>0</v>
      </c>
    </row>
    <row r="48" spans="1:12" ht="12.75" customHeight="1">
      <c r="A48" s="125">
        <v>34</v>
      </c>
      <c r="B48" s="98" t="s">
        <v>55</v>
      </c>
      <c r="C48" s="1"/>
      <c r="D48" s="157">
        <v>6541</v>
      </c>
      <c r="E48" s="522">
        <f>+'1. Proposed Operating Costs'!G45</f>
        <v>0</v>
      </c>
      <c r="F48" s="482">
        <f>+'1. Proposed Operating Costs'!H45</f>
        <v>0</v>
      </c>
      <c r="G48" s="521">
        <f>+'1. Proposed Operating Costs'!I45</f>
        <v>0</v>
      </c>
      <c r="H48" s="521">
        <f>+'1. Proposed Operating Costs'!J45</f>
        <v>0</v>
      </c>
      <c r="I48" s="170">
        <f t="shared" si="1"/>
      </c>
      <c r="J48" s="536" t="e">
        <f>('3. Approved Operating Costs'!$H$48-'4. Approved Proration of Costs'!L48)*'4. Approved Proration of Costs'!I48</f>
        <v>#VALUE!</v>
      </c>
      <c r="K48" s="220" t="e">
        <f>('3. Approved Operating Costs'!H48-'4. Approved Proration of Costs'!L48)-'4. Approved Proration of Costs'!J48</f>
        <v>#VALUE!</v>
      </c>
      <c r="L48" s="535">
        <f>'1. Proposed Operating Costs'!J45</f>
        <v>0</v>
      </c>
    </row>
    <row r="49" spans="1:12" ht="12.75" customHeight="1">
      <c r="A49" s="125">
        <v>35</v>
      </c>
      <c r="B49" s="98" t="s">
        <v>56</v>
      </c>
      <c r="C49" s="1"/>
      <c r="D49" s="157">
        <v>6542</v>
      </c>
      <c r="E49" s="522">
        <f>+'1. Proposed Operating Costs'!G46</f>
        <v>0</v>
      </c>
      <c r="F49" s="482">
        <f>+'1. Proposed Operating Costs'!H46</f>
        <v>0</v>
      </c>
      <c r="G49" s="521">
        <f>+'1. Proposed Operating Costs'!I46</f>
        <v>0</v>
      </c>
      <c r="H49" s="521">
        <f>+'1. Proposed Operating Costs'!J46</f>
        <v>0</v>
      </c>
      <c r="I49" s="170">
        <f t="shared" si="1"/>
      </c>
      <c r="J49" s="536" t="e">
        <f>('3. Approved Operating Costs'!$H$49-'4. Approved Proration of Costs'!L49)*'4. Approved Proration of Costs'!I49</f>
        <v>#VALUE!</v>
      </c>
      <c r="K49" s="220" t="e">
        <f>('3. Approved Operating Costs'!H49-'4. Approved Proration of Costs'!L49)-'4. Approved Proration of Costs'!J49</f>
        <v>#VALUE!</v>
      </c>
      <c r="L49" s="535">
        <f>'1. Proposed Operating Costs'!J46</f>
        <v>0</v>
      </c>
    </row>
    <row r="50" spans="1:12" ht="12.75" customHeight="1">
      <c r="A50" s="125">
        <v>36</v>
      </c>
      <c r="B50" s="98" t="s">
        <v>57</v>
      </c>
      <c r="C50" s="1"/>
      <c r="D50" s="157">
        <v>6545</v>
      </c>
      <c r="E50" s="522">
        <f>+'1. Proposed Operating Costs'!G47</f>
        <v>0</v>
      </c>
      <c r="F50" s="482">
        <f>+'1. Proposed Operating Costs'!H47</f>
        <v>0</v>
      </c>
      <c r="G50" s="521">
        <f>+'1. Proposed Operating Costs'!I47</f>
        <v>0</v>
      </c>
      <c r="H50" s="521">
        <f>+'1. Proposed Operating Costs'!J47</f>
        <v>0</v>
      </c>
      <c r="I50" s="170">
        <f t="shared" si="1"/>
      </c>
      <c r="J50" s="536" t="e">
        <f>('3. Approved Operating Costs'!$H$50-'4. Approved Proration of Costs'!L50)*'4. Approved Proration of Costs'!I50</f>
        <v>#VALUE!</v>
      </c>
      <c r="K50" s="220" t="e">
        <f>('3. Approved Operating Costs'!H50-'4. Approved Proration of Costs'!L50)-'4. Approved Proration of Costs'!J50</f>
        <v>#VALUE!</v>
      </c>
      <c r="L50" s="535">
        <f>'1. Proposed Operating Costs'!J47</f>
        <v>0</v>
      </c>
    </row>
    <row r="51" spans="1:12" ht="12.75" customHeight="1">
      <c r="A51" s="125">
        <v>37</v>
      </c>
      <c r="B51" s="98" t="s">
        <v>58</v>
      </c>
      <c r="C51" s="1"/>
      <c r="D51" s="157">
        <v>6546</v>
      </c>
      <c r="E51" s="522">
        <f>+'1. Proposed Operating Costs'!G48</f>
        <v>0</v>
      </c>
      <c r="F51" s="482">
        <f>+'1. Proposed Operating Costs'!H48</f>
        <v>0</v>
      </c>
      <c r="G51" s="521">
        <f>+'1. Proposed Operating Costs'!I48</f>
        <v>0</v>
      </c>
      <c r="H51" s="521">
        <f>+'1. Proposed Operating Costs'!J48</f>
        <v>0</v>
      </c>
      <c r="I51" s="170">
        <f t="shared" si="1"/>
      </c>
      <c r="J51" s="536" t="e">
        <f>('3. Approved Operating Costs'!$H$51-'4. Approved Proration of Costs'!L51)*'4. Approved Proration of Costs'!I51</f>
        <v>#VALUE!</v>
      </c>
      <c r="K51" s="220" t="e">
        <f>('3. Approved Operating Costs'!H51-'4. Approved Proration of Costs'!L51)-'4. Approved Proration of Costs'!J51</f>
        <v>#VALUE!</v>
      </c>
      <c r="L51" s="535">
        <f>'1. Proposed Operating Costs'!J48</f>
        <v>0</v>
      </c>
    </row>
    <row r="52" spans="1:12" ht="12.75" customHeight="1">
      <c r="A52" s="125">
        <v>38</v>
      </c>
      <c r="B52" s="98" t="s">
        <v>295</v>
      </c>
      <c r="C52" s="1"/>
      <c r="D52" s="157">
        <v>6547</v>
      </c>
      <c r="E52" s="522">
        <f>+'1. Proposed Operating Costs'!G49</f>
        <v>0</v>
      </c>
      <c r="F52" s="482">
        <f>+'1. Proposed Operating Costs'!H49</f>
        <v>0</v>
      </c>
      <c r="G52" s="521">
        <f>+'1. Proposed Operating Costs'!I49</f>
        <v>0</v>
      </c>
      <c r="H52" s="521">
        <f>+'1. Proposed Operating Costs'!J49</f>
        <v>0</v>
      </c>
      <c r="I52" s="170">
        <f t="shared" si="1"/>
      </c>
      <c r="J52" s="536" t="e">
        <f>('3. Approved Operating Costs'!$H$52-'4. Approved Proration of Costs'!L52)*'4. Approved Proration of Costs'!I52</f>
        <v>#VALUE!</v>
      </c>
      <c r="K52" s="220" t="e">
        <f>('3. Approved Operating Costs'!H52-'4. Approved Proration of Costs'!L52)-'4. Approved Proration of Costs'!J52</f>
        <v>#VALUE!</v>
      </c>
      <c r="L52" s="535">
        <f>'1. Proposed Operating Costs'!J49</f>
        <v>0</v>
      </c>
    </row>
    <row r="53" spans="1:12" ht="12.75" customHeight="1">
      <c r="A53" s="125">
        <v>39</v>
      </c>
      <c r="B53" s="98" t="s">
        <v>60</v>
      </c>
      <c r="C53" s="1"/>
      <c r="D53" s="157">
        <v>6548</v>
      </c>
      <c r="E53" s="522">
        <f>+'1. Proposed Operating Costs'!G50</f>
        <v>0</v>
      </c>
      <c r="F53" s="482">
        <f>+'1. Proposed Operating Costs'!H50</f>
        <v>0</v>
      </c>
      <c r="G53" s="521">
        <f>+'1. Proposed Operating Costs'!I50</f>
        <v>0</v>
      </c>
      <c r="H53" s="521">
        <f>+'1. Proposed Operating Costs'!J50</f>
        <v>0</v>
      </c>
      <c r="I53" s="170">
        <f t="shared" si="1"/>
      </c>
      <c r="J53" s="536" t="e">
        <f>('3. Approved Operating Costs'!$H$53-'4. Approved Proration of Costs'!L53)*'4. Approved Proration of Costs'!I53</f>
        <v>#VALUE!</v>
      </c>
      <c r="K53" s="220" t="e">
        <f>('3. Approved Operating Costs'!H53-'4. Approved Proration of Costs'!L53)-'4. Approved Proration of Costs'!J53</f>
        <v>#VALUE!</v>
      </c>
      <c r="L53" s="535">
        <f>'1. Proposed Operating Costs'!J50</f>
        <v>0</v>
      </c>
    </row>
    <row r="54" spans="1:12" ht="12.75" customHeight="1">
      <c r="A54" s="125">
        <v>40</v>
      </c>
      <c r="B54" s="98" t="s">
        <v>185</v>
      </c>
      <c r="C54" s="1"/>
      <c r="D54" s="157">
        <v>6560</v>
      </c>
      <c r="E54" s="522">
        <f>+'1. Proposed Operating Costs'!G51</f>
        <v>0</v>
      </c>
      <c r="F54" s="482">
        <f>+'1. Proposed Operating Costs'!H51</f>
        <v>0</v>
      </c>
      <c r="G54" s="521">
        <f>+'1. Proposed Operating Costs'!I51</f>
        <v>0</v>
      </c>
      <c r="H54" s="521">
        <f>+'1. Proposed Operating Costs'!J51</f>
        <v>0</v>
      </c>
      <c r="I54" s="170">
        <f t="shared" si="1"/>
      </c>
      <c r="J54" s="536" t="e">
        <f>('3. Approved Operating Costs'!$H$54-'4. Approved Proration of Costs'!L54)*'4. Approved Proration of Costs'!I54</f>
        <v>#VALUE!</v>
      </c>
      <c r="K54" s="220" t="e">
        <f>('3. Approved Operating Costs'!H54-'4. Approved Proration of Costs'!L54)-'4. Approved Proration of Costs'!J54</f>
        <v>#VALUE!</v>
      </c>
      <c r="L54" s="535">
        <f>'1. Proposed Operating Costs'!J51</f>
        <v>0</v>
      </c>
    </row>
    <row r="55" spans="1:12" ht="12.75" customHeight="1">
      <c r="A55" s="125">
        <v>41</v>
      </c>
      <c r="B55" s="98" t="s">
        <v>62</v>
      </c>
      <c r="C55" s="1"/>
      <c r="D55" s="157">
        <v>6561</v>
      </c>
      <c r="E55" s="522">
        <f>+'1. Proposed Operating Costs'!G52</f>
        <v>0</v>
      </c>
      <c r="F55" s="482">
        <f>+'1. Proposed Operating Costs'!H52</f>
        <v>0</v>
      </c>
      <c r="G55" s="521">
        <f>+'1. Proposed Operating Costs'!I52</f>
        <v>0</v>
      </c>
      <c r="H55" s="521">
        <f>+'1. Proposed Operating Costs'!J52</f>
        <v>0</v>
      </c>
      <c r="I55" s="170">
        <f t="shared" si="1"/>
      </c>
      <c r="J55" s="536" t="e">
        <f>('3. Approved Operating Costs'!$H$55-'4. Approved Proration of Costs'!L55)*'4. Approved Proration of Costs'!I55</f>
        <v>#VALUE!</v>
      </c>
      <c r="K55" s="220" t="e">
        <f>('3. Approved Operating Costs'!H55-'4. Approved Proration of Costs'!L55)-'4. Approved Proration of Costs'!J55</f>
        <v>#VALUE!</v>
      </c>
      <c r="L55" s="535">
        <f>'1. Proposed Operating Costs'!J52</f>
        <v>0</v>
      </c>
    </row>
    <row r="56" spans="1:12" ht="12.75" customHeight="1">
      <c r="A56" s="125">
        <v>42</v>
      </c>
      <c r="B56" s="98" t="s">
        <v>209</v>
      </c>
      <c r="C56" s="1"/>
      <c r="D56" s="157">
        <v>6570</v>
      </c>
      <c r="E56" s="522">
        <f>+'1. Proposed Operating Costs'!G53</f>
        <v>0</v>
      </c>
      <c r="F56" s="482">
        <f>+'1. Proposed Operating Costs'!H53</f>
        <v>0</v>
      </c>
      <c r="G56" s="521">
        <f>+'1. Proposed Operating Costs'!I53</f>
        <v>0</v>
      </c>
      <c r="H56" s="521">
        <f>+'1. Proposed Operating Costs'!J53</f>
        <v>0</v>
      </c>
      <c r="I56" s="170">
        <f t="shared" si="1"/>
      </c>
      <c r="J56" s="536" t="e">
        <f>('3. Approved Operating Costs'!$H$56-'4. Approved Proration of Costs'!L56)*'4. Approved Proration of Costs'!I56</f>
        <v>#VALUE!</v>
      </c>
      <c r="K56" s="220" t="e">
        <f>('3. Approved Operating Costs'!H56-'4. Approved Proration of Costs'!L56)-'4. Approved Proration of Costs'!J56</f>
        <v>#VALUE!</v>
      </c>
      <c r="L56" s="535">
        <f>'1. Proposed Operating Costs'!J53</f>
        <v>0</v>
      </c>
    </row>
    <row r="57" spans="1:12" ht="12.75" customHeight="1">
      <c r="A57" s="125">
        <v>43</v>
      </c>
      <c r="B57" s="98" t="s">
        <v>279</v>
      </c>
      <c r="C57" s="1"/>
      <c r="D57" s="157">
        <v>6590</v>
      </c>
      <c r="E57" s="522">
        <f>+'1. Proposed Operating Costs'!G54</f>
        <v>0</v>
      </c>
      <c r="F57" s="482">
        <f>+'1. Proposed Operating Costs'!H54</f>
        <v>0</v>
      </c>
      <c r="G57" s="521">
        <f>+'1. Proposed Operating Costs'!I54</f>
        <v>0</v>
      </c>
      <c r="H57" s="521">
        <f>+'1. Proposed Operating Costs'!J54</f>
        <v>0</v>
      </c>
      <c r="I57" s="170">
        <f t="shared" si="1"/>
      </c>
      <c r="J57" s="536" t="e">
        <f>('3. Approved Operating Costs'!$H$57-'4. Approved Proration of Costs'!L57)*'4. Approved Proration of Costs'!I57</f>
        <v>#VALUE!</v>
      </c>
      <c r="K57" s="220" t="e">
        <f>('3. Approved Operating Costs'!H57-'4. Approved Proration of Costs'!L57)-'4. Approved Proration of Costs'!J57</f>
        <v>#VALUE!</v>
      </c>
      <c r="L57" s="535">
        <f>'1. Proposed Operating Costs'!J54</f>
        <v>0</v>
      </c>
    </row>
    <row r="58" spans="1:12" ht="12.75" customHeight="1">
      <c r="A58" s="11">
        <v>44</v>
      </c>
      <c r="B58" s="143" t="s">
        <v>65</v>
      </c>
      <c r="C58" s="9"/>
      <c r="D58" s="177" t="s">
        <v>66</v>
      </c>
      <c r="E58" s="519"/>
      <c r="F58" s="476">
        <f>SUM(F37:F57)</f>
        <v>0</v>
      </c>
      <c r="G58" s="476">
        <f>SUM(G37:G57)</f>
        <v>0</v>
      </c>
      <c r="H58" s="496">
        <f>SUM(H37:H57)</f>
        <v>0</v>
      </c>
      <c r="I58" s="544"/>
      <c r="J58" s="531" t="e">
        <f>SUM(J37:J57)</f>
        <v>#VALUE!</v>
      </c>
      <c r="K58" s="532" t="e">
        <f>SUM(K37:K57)</f>
        <v>#VALUE!</v>
      </c>
      <c r="L58" s="533">
        <f>SUM(L37:L57)</f>
        <v>0</v>
      </c>
    </row>
    <row r="59" spans="1:12" ht="12.75" customHeight="1">
      <c r="A59" s="125"/>
      <c r="B59" s="175" t="s">
        <v>67</v>
      </c>
      <c r="D59" s="157"/>
      <c r="E59" s="520"/>
      <c r="F59" s="482"/>
      <c r="G59" s="482"/>
      <c r="H59" s="521"/>
      <c r="I59" s="543"/>
      <c r="J59" s="534"/>
      <c r="K59" s="222"/>
      <c r="L59" s="535"/>
    </row>
    <row r="60" spans="1:12" ht="12.75" customHeight="1">
      <c r="A60" s="125">
        <v>45</v>
      </c>
      <c r="B60" s="98" t="s">
        <v>68</v>
      </c>
      <c r="C60" s="1"/>
      <c r="D60" s="157">
        <v>6710</v>
      </c>
      <c r="E60" s="522">
        <f>+'1. Proposed Operating Costs'!G57</f>
        <v>0</v>
      </c>
      <c r="F60" s="482">
        <f>+'1. Proposed Operating Costs'!H57</f>
        <v>0</v>
      </c>
      <c r="G60" s="482">
        <f>+'1. Proposed Operating Costs'!I57</f>
        <v>0</v>
      </c>
      <c r="H60" s="521">
        <f>+'1. Proposed Operating Costs'!J57</f>
        <v>0</v>
      </c>
      <c r="I60" s="170">
        <f aca="true" t="shared" si="2" ref="I60:I67">IF($D$5=TRUE,E60,"")</f>
      </c>
      <c r="J60" s="536" t="e">
        <f>('3. Approved Operating Costs'!$H$60-'4. Approved Proration of Costs'!L60)*'4. Approved Proration of Costs'!I60</f>
        <v>#VALUE!</v>
      </c>
      <c r="K60" s="220" t="e">
        <f>('3. Approved Operating Costs'!H60-'4. Approved Proration of Costs'!L60)-'4. Approved Proration of Costs'!J60</f>
        <v>#VALUE!</v>
      </c>
      <c r="L60" s="535">
        <f>'1. Proposed Operating Costs'!J57</f>
        <v>0</v>
      </c>
    </row>
    <row r="61" spans="1:12" ht="12.75" customHeight="1">
      <c r="A61" s="125">
        <v>46</v>
      </c>
      <c r="B61" s="98" t="s">
        <v>69</v>
      </c>
      <c r="C61" s="1"/>
      <c r="D61" s="157">
        <v>6711</v>
      </c>
      <c r="E61" s="522">
        <f>+'1. Proposed Operating Costs'!G58</f>
        <v>0</v>
      </c>
      <c r="F61" s="482">
        <f>+'1. Proposed Operating Costs'!H58</f>
        <v>0</v>
      </c>
      <c r="G61" s="482">
        <f>+'1. Proposed Operating Costs'!I58</f>
        <v>0</v>
      </c>
      <c r="H61" s="521">
        <f>+'1. Proposed Operating Costs'!J58</f>
        <v>0</v>
      </c>
      <c r="I61" s="170">
        <f t="shared" si="2"/>
      </c>
      <c r="J61" s="536" t="e">
        <f>('3. Approved Operating Costs'!$H$61-'4. Approved Proration of Costs'!L61)*'4. Approved Proration of Costs'!I61</f>
        <v>#VALUE!</v>
      </c>
      <c r="K61" s="220" t="e">
        <f>('3. Approved Operating Costs'!H61-'4. Approved Proration of Costs'!L61)-'4. Approved Proration of Costs'!J61</f>
        <v>#VALUE!</v>
      </c>
      <c r="L61" s="535">
        <f>'1. Proposed Operating Costs'!J58</f>
        <v>0</v>
      </c>
    </row>
    <row r="62" spans="1:12" ht="12.75" customHeight="1">
      <c r="A62" s="125">
        <v>47</v>
      </c>
      <c r="B62" s="98" t="s">
        <v>70</v>
      </c>
      <c r="C62" s="1"/>
      <c r="D62" s="157">
        <v>6719</v>
      </c>
      <c r="E62" s="522">
        <f>+'1. Proposed Operating Costs'!G59</f>
        <v>0</v>
      </c>
      <c r="F62" s="482">
        <f>+'1. Proposed Operating Costs'!H59</f>
        <v>0</v>
      </c>
      <c r="G62" s="482">
        <f>+'1. Proposed Operating Costs'!I59</f>
        <v>0</v>
      </c>
      <c r="H62" s="521">
        <f>+'1. Proposed Operating Costs'!J59</f>
        <v>0</v>
      </c>
      <c r="I62" s="170">
        <f t="shared" si="2"/>
      </c>
      <c r="J62" s="536" t="e">
        <f>('3. Approved Operating Costs'!$H$62-'4. Approved Proration of Costs'!L62)*'4. Approved Proration of Costs'!I62</f>
        <v>#VALUE!</v>
      </c>
      <c r="K62" s="220" t="e">
        <f>('3. Approved Operating Costs'!H62-'4. Approved Proration of Costs'!L62)-'4. Approved Proration of Costs'!J62</f>
        <v>#VALUE!</v>
      </c>
      <c r="L62" s="535">
        <f>'1. Proposed Operating Costs'!J59</f>
        <v>0</v>
      </c>
    </row>
    <row r="63" spans="1:12" ht="12.75" customHeight="1">
      <c r="A63" s="125">
        <v>48</v>
      </c>
      <c r="B63" s="98" t="s">
        <v>71</v>
      </c>
      <c r="C63" s="1"/>
      <c r="D63" s="157">
        <v>6720</v>
      </c>
      <c r="E63" s="522">
        <f>+'1. Proposed Operating Costs'!G60</f>
        <v>0</v>
      </c>
      <c r="F63" s="482">
        <f>+'1. Proposed Operating Costs'!H60</f>
        <v>0</v>
      </c>
      <c r="G63" s="482">
        <f>+'1. Proposed Operating Costs'!I60</f>
        <v>0</v>
      </c>
      <c r="H63" s="521">
        <f>+'1. Proposed Operating Costs'!J60</f>
        <v>0</v>
      </c>
      <c r="I63" s="170">
        <f t="shared" si="2"/>
      </c>
      <c r="J63" s="536" t="e">
        <f>('3. Approved Operating Costs'!$H$63-'4. Approved Proration of Costs'!L63)*'4. Approved Proration of Costs'!I63</f>
        <v>#VALUE!</v>
      </c>
      <c r="K63" s="220" t="e">
        <f>('3. Approved Operating Costs'!H63-'4. Approved Proration of Costs'!L63)-'4. Approved Proration of Costs'!J63</f>
        <v>#VALUE!</v>
      </c>
      <c r="L63" s="535">
        <f>'1. Proposed Operating Costs'!J60</f>
        <v>0</v>
      </c>
    </row>
    <row r="64" spans="1:12" ht="12.75" customHeight="1">
      <c r="A64" s="125">
        <v>49</v>
      </c>
      <c r="B64" s="98" t="s">
        <v>72</v>
      </c>
      <c r="C64" s="1"/>
      <c r="D64" s="157">
        <v>6721</v>
      </c>
      <c r="E64" s="522">
        <f>+'1. Proposed Operating Costs'!G61</f>
        <v>0</v>
      </c>
      <c r="F64" s="482">
        <f>+'1. Proposed Operating Costs'!H61</f>
        <v>0</v>
      </c>
      <c r="G64" s="482">
        <f>+'1. Proposed Operating Costs'!I61</f>
        <v>0</v>
      </c>
      <c r="H64" s="521">
        <f>+'1. Proposed Operating Costs'!J61</f>
        <v>0</v>
      </c>
      <c r="I64" s="170">
        <f t="shared" si="2"/>
      </c>
      <c r="J64" s="536" t="e">
        <f>('3. Approved Operating Costs'!$H$64-'4. Approved Proration of Costs'!L64)*'4. Approved Proration of Costs'!I64</f>
        <v>#VALUE!</v>
      </c>
      <c r="K64" s="220" t="e">
        <f>('3. Approved Operating Costs'!H64-'4. Approved Proration of Costs'!L64)-'4. Approved Proration of Costs'!J64</f>
        <v>#VALUE!</v>
      </c>
      <c r="L64" s="535">
        <f>'1. Proposed Operating Costs'!J61</f>
        <v>0</v>
      </c>
    </row>
    <row r="65" spans="1:12" ht="12.75" customHeight="1">
      <c r="A65" s="125">
        <v>50</v>
      </c>
      <c r="B65" s="98" t="s">
        <v>73</v>
      </c>
      <c r="C65" s="1"/>
      <c r="D65" s="157">
        <v>6722</v>
      </c>
      <c r="E65" s="522">
        <f>+'1. Proposed Operating Costs'!G62</f>
        <v>0</v>
      </c>
      <c r="F65" s="482">
        <f>+'1. Proposed Operating Costs'!H62</f>
        <v>0</v>
      </c>
      <c r="G65" s="482">
        <f>+'1. Proposed Operating Costs'!I62</f>
        <v>0</v>
      </c>
      <c r="H65" s="521">
        <f>+'1. Proposed Operating Costs'!J62</f>
        <v>0</v>
      </c>
      <c r="I65" s="170">
        <f t="shared" si="2"/>
      </c>
      <c r="J65" s="536" t="e">
        <f>('3. Approved Operating Costs'!$H$65-'4. Approved Proration of Costs'!L65)*'4. Approved Proration of Costs'!I65</f>
        <v>#VALUE!</v>
      </c>
      <c r="K65" s="220" t="e">
        <f>('3. Approved Operating Costs'!H65-'4. Approved Proration of Costs'!L65)-'4. Approved Proration of Costs'!J65</f>
        <v>#VALUE!</v>
      </c>
      <c r="L65" s="535">
        <f>'1. Proposed Operating Costs'!J62</f>
        <v>0</v>
      </c>
    </row>
    <row r="66" spans="1:12" ht="12.75" customHeight="1">
      <c r="A66" s="125">
        <v>51</v>
      </c>
      <c r="B66" s="98" t="s">
        <v>74</v>
      </c>
      <c r="C66" s="1"/>
      <c r="D66" s="157">
        <v>6723</v>
      </c>
      <c r="E66" s="522">
        <f>+'1. Proposed Operating Costs'!G63</f>
        <v>0</v>
      </c>
      <c r="F66" s="482">
        <f>+'1. Proposed Operating Costs'!H63</f>
        <v>0</v>
      </c>
      <c r="G66" s="482">
        <f>+'1. Proposed Operating Costs'!I63</f>
        <v>0</v>
      </c>
      <c r="H66" s="521">
        <f>+'1. Proposed Operating Costs'!J63</f>
        <v>0</v>
      </c>
      <c r="I66" s="170">
        <f t="shared" si="2"/>
      </c>
      <c r="J66" s="536" t="e">
        <f>('3. Approved Operating Costs'!$H$66-'4. Approved Proration of Costs'!L66)*'4. Approved Proration of Costs'!I66</f>
        <v>#VALUE!</v>
      </c>
      <c r="K66" s="220" t="e">
        <f>('3. Approved Operating Costs'!H66-'4. Approved Proration of Costs'!L66)-'4. Approved Proration of Costs'!J66</f>
        <v>#VALUE!</v>
      </c>
      <c r="L66" s="535">
        <f>'1. Proposed Operating Costs'!J63</f>
        <v>0</v>
      </c>
    </row>
    <row r="67" spans="1:12" ht="12.75" customHeight="1">
      <c r="A67" s="125">
        <v>52</v>
      </c>
      <c r="B67" s="98" t="s">
        <v>75</v>
      </c>
      <c r="C67" s="1"/>
      <c r="D67" s="178">
        <v>6729</v>
      </c>
      <c r="E67" s="522">
        <f>+'1. Proposed Operating Costs'!G64</f>
        <v>0</v>
      </c>
      <c r="F67" s="482">
        <f>+'1. Proposed Operating Costs'!H64</f>
        <v>0</v>
      </c>
      <c r="G67" s="482">
        <f>+'1. Proposed Operating Costs'!I64</f>
        <v>0</v>
      </c>
      <c r="H67" s="521">
        <f>+'1. Proposed Operating Costs'!J64</f>
        <v>0</v>
      </c>
      <c r="I67" s="170">
        <f t="shared" si="2"/>
      </c>
      <c r="J67" s="536" t="e">
        <f>('3. Approved Operating Costs'!$H$67-'4. Approved Proration of Costs'!L67)*'4. Approved Proration of Costs'!I67</f>
        <v>#VALUE!</v>
      </c>
      <c r="K67" s="220" t="e">
        <f>('3. Approved Operating Costs'!H67-'4. Approved Proration of Costs'!L67)-'4. Approved Proration of Costs'!J67</f>
        <v>#VALUE!</v>
      </c>
      <c r="L67" s="535">
        <f>'1. Proposed Operating Costs'!J64</f>
        <v>0</v>
      </c>
    </row>
    <row r="68" spans="1:12" ht="12.75" customHeight="1">
      <c r="A68" s="11">
        <v>53</v>
      </c>
      <c r="B68" s="143" t="s">
        <v>210</v>
      </c>
      <c r="C68" s="464"/>
      <c r="D68" s="173" t="s">
        <v>77</v>
      </c>
      <c r="E68" s="519"/>
      <c r="F68" s="476">
        <f>SUM(F60:F67)</f>
        <v>0</v>
      </c>
      <c r="G68" s="476">
        <f>SUM(G60:G67)</f>
        <v>0</v>
      </c>
      <c r="H68" s="496">
        <f>SUM(H60:H67)</f>
        <v>0</v>
      </c>
      <c r="I68" s="544"/>
      <c r="J68" s="531" t="e">
        <f>SUM(J60:J67)</f>
        <v>#VALUE!</v>
      </c>
      <c r="K68" s="532" t="e">
        <f>SUM(K60:K67)</f>
        <v>#VALUE!</v>
      </c>
      <c r="L68" s="533">
        <f>SUM(L60:L67)</f>
        <v>0</v>
      </c>
    </row>
    <row r="69" spans="1:12" ht="12.75" customHeight="1">
      <c r="A69" s="125"/>
      <c r="B69" s="175" t="s">
        <v>211</v>
      </c>
      <c r="D69" s="157"/>
      <c r="E69" s="520"/>
      <c r="F69" s="482"/>
      <c r="G69" s="482"/>
      <c r="H69" s="521"/>
      <c r="I69" s="543"/>
      <c r="J69" s="534"/>
      <c r="K69" s="220"/>
      <c r="L69" s="535"/>
    </row>
    <row r="70" spans="1:12" ht="12.75" customHeight="1">
      <c r="A70" s="125">
        <v>54</v>
      </c>
      <c r="B70" s="98" t="s">
        <v>79</v>
      </c>
      <c r="C70" s="1"/>
      <c r="D70" s="157">
        <v>6932</v>
      </c>
      <c r="E70" s="522">
        <f>+'1. Proposed Operating Costs'!G67</f>
        <v>0</v>
      </c>
      <c r="F70" s="482">
        <f>+'1. Proposed Operating Costs'!H67</f>
        <v>0</v>
      </c>
      <c r="G70" s="482">
        <f>+'1. Proposed Operating Costs'!I67</f>
        <v>0</v>
      </c>
      <c r="H70" s="521">
        <f>+'1. Proposed Operating Costs'!J67</f>
        <v>0</v>
      </c>
      <c r="I70" s="170">
        <f>IF($D$5=TRUE,E70,"")</f>
      </c>
      <c r="J70" s="536" t="e">
        <f>('3. Approved Operating Costs'!$H$70-'4. Approved Proration of Costs'!L70)*'4. Approved Proration of Costs'!I70</f>
        <v>#VALUE!</v>
      </c>
      <c r="K70" s="220" t="e">
        <f>('3. Approved Operating Costs'!H70-'4. Approved Proration of Costs'!L70)-'4. Approved Proration of Costs'!J70</f>
        <v>#VALUE!</v>
      </c>
      <c r="L70" s="535">
        <f>'1. Proposed Operating Costs'!J67</f>
        <v>0</v>
      </c>
    </row>
    <row r="71" spans="1:12" ht="12.75" customHeight="1">
      <c r="A71" s="125">
        <v>55</v>
      </c>
      <c r="B71" s="98" t="s">
        <v>80</v>
      </c>
      <c r="C71" s="1"/>
      <c r="D71" s="157">
        <v>6980</v>
      </c>
      <c r="E71" s="522">
        <f>+'1. Proposed Operating Costs'!G68</f>
        <v>0</v>
      </c>
      <c r="F71" s="482">
        <f>+'1. Proposed Operating Costs'!H68</f>
        <v>0</v>
      </c>
      <c r="G71" s="482">
        <f>+'1. Proposed Operating Costs'!I68</f>
        <v>0</v>
      </c>
      <c r="H71" s="521">
        <f>+'1. Proposed Operating Costs'!J68</f>
        <v>0</v>
      </c>
      <c r="I71" s="170">
        <f>IF($D$5=TRUE,E71,"")</f>
      </c>
      <c r="J71" s="536" t="e">
        <f>('3. Approved Operating Costs'!$H$71-'4. Approved Proration of Costs'!L71)*'4. Approved Proration of Costs'!I71</f>
        <v>#VALUE!</v>
      </c>
      <c r="K71" s="220" t="e">
        <f>('3. Approved Operating Costs'!H71-'4. Approved Proration of Costs'!L71)-'4. Approved Proration of Costs'!J71</f>
        <v>#VALUE!</v>
      </c>
      <c r="L71" s="535">
        <f>'1. Proposed Operating Costs'!J68</f>
        <v>0</v>
      </c>
    </row>
    <row r="72" spans="1:12" ht="12.75" customHeight="1">
      <c r="A72" s="125">
        <v>56</v>
      </c>
      <c r="B72" s="98" t="s">
        <v>81</v>
      </c>
      <c r="C72" s="1"/>
      <c r="D72" s="157">
        <v>6983</v>
      </c>
      <c r="E72" s="522">
        <f>+'1. Proposed Operating Costs'!G69</f>
        <v>0</v>
      </c>
      <c r="F72" s="482">
        <f>+'1. Proposed Operating Costs'!H69</f>
        <v>0</v>
      </c>
      <c r="G72" s="482">
        <f>+'1. Proposed Operating Costs'!I69</f>
        <v>0</v>
      </c>
      <c r="H72" s="521">
        <f>+'1. Proposed Operating Costs'!J69</f>
        <v>0</v>
      </c>
      <c r="I72" s="170">
        <f>IF($D$5=TRUE,E72,"")</f>
      </c>
      <c r="J72" s="536" t="e">
        <f>('3. Approved Operating Costs'!$H$72-'4. Approved Proration of Costs'!L72)*'4. Approved Proration of Costs'!I72</f>
        <v>#VALUE!</v>
      </c>
      <c r="K72" s="220" t="e">
        <f>('3. Approved Operating Costs'!H72-'4. Approved Proration of Costs'!L72)-'4. Approved Proration of Costs'!J72</f>
        <v>#VALUE!</v>
      </c>
      <c r="L72" s="535">
        <f>'1. Proposed Operating Costs'!J69</f>
        <v>0</v>
      </c>
    </row>
    <row r="73" spans="1:12" ht="12.75" customHeight="1">
      <c r="A73" s="125">
        <v>57</v>
      </c>
      <c r="B73" s="98" t="s">
        <v>82</v>
      </c>
      <c r="C73" s="1"/>
      <c r="D73" s="157">
        <v>6990</v>
      </c>
      <c r="E73" s="522">
        <f>+'1. Proposed Operating Costs'!G70</f>
        <v>0</v>
      </c>
      <c r="F73" s="482">
        <f>+'1. Proposed Operating Costs'!H70</f>
        <v>0</v>
      </c>
      <c r="G73" s="482">
        <f>+'1. Proposed Operating Costs'!I70</f>
        <v>0</v>
      </c>
      <c r="H73" s="521">
        <f>+'1. Proposed Operating Costs'!J70</f>
        <v>0</v>
      </c>
      <c r="I73" s="170">
        <f>IF($D$5=TRUE,E73,"")</f>
      </c>
      <c r="J73" s="536" t="e">
        <f>('3. Approved Operating Costs'!$H$73-'4. Approved Proration of Costs'!L73)*'4. Approved Proration of Costs'!I73</f>
        <v>#VALUE!</v>
      </c>
      <c r="K73" s="220" t="e">
        <f>('3. Approved Operating Costs'!H73-'4. Approved Proration of Costs'!L73)-'4. Approved Proration of Costs'!J73</f>
        <v>#VALUE!</v>
      </c>
      <c r="L73" s="535">
        <f>'1. Proposed Operating Costs'!J70</f>
        <v>0</v>
      </c>
    </row>
    <row r="74" spans="1:12" ht="12.75" customHeight="1">
      <c r="A74" s="125">
        <v>58</v>
      </c>
      <c r="B74" s="143" t="s">
        <v>212</v>
      </c>
      <c r="C74" s="9"/>
      <c r="D74" s="173" t="s">
        <v>84</v>
      </c>
      <c r="E74" s="519"/>
      <c r="F74" s="476">
        <f>SUM(F70:F73)</f>
        <v>0</v>
      </c>
      <c r="G74" s="509">
        <f>SUM(G70:G73)</f>
        <v>0</v>
      </c>
      <c r="H74" s="496">
        <f>SUM(H70:H73)</f>
        <v>0</v>
      </c>
      <c r="I74" s="544"/>
      <c r="J74" s="531" t="e">
        <f>SUM(J70:J73)</f>
        <v>#VALUE!</v>
      </c>
      <c r="K74" s="532" t="e">
        <f>SUM(K70:K73)</f>
        <v>#VALUE!</v>
      </c>
      <c r="L74" s="533">
        <f>SUM(L70:L73)</f>
        <v>0</v>
      </c>
    </row>
    <row r="75" spans="1:12" ht="12.75" customHeight="1">
      <c r="A75" s="125">
        <v>59</v>
      </c>
      <c r="B75" s="179" t="s">
        <v>286</v>
      </c>
      <c r="C75" s="548"/>
      <c r="D75" s="180"/>
      <c r="E75" s="523"/>
      <c r="F75" s="524">
        <f>F12+F28+F35+F58+F68+F74</f>
        <v>0</v>
      </c>
      <c r="G75" s="524">
        <f>G12+G28+G35+G58+G68+G74</f>
        <v>0</v>
      </c>
      <c r="H75" s="524">
        <f>H12+H28+H35+H58+H68+H74</f>
        <v>0</v>
      </c>
      <c r="I75" s="545"/>
      <c r="J75" s="537" t="e">
        <f>J12+J28+J35+J58+J68+J74</f>
        <v>#VALUE!</v>
      </c>
      <c r="K75" s="538" t="e">
        <f>K12+K28+K35+K58+K68+K74</f>
        <v>#VALUE!</v>
      </c>
      <c r="L75" s="539">
        <f>L12+L28+L35+L58+L68+L74</f>
        <v>0</v>
      </c>
    </row>
    <row r="76" spans="1:12" ht="12.75" customHeight="1">
      <c r="A76" s="125">
        <v>60</v>
      </c>
      <c r="B76" s="179" t="s">
        <v>285</v>
      </c>
      <c r="C76" s="58"/>
      <c r="D76" s="523">
        <f>+'1. Proposed Operating Costs'!D73</f>
        <v>0</v>
      </c>
      <c r="E76" s="1"/>
      <c r="F76" s="524">
        <f>+F75*$D$76</f>
        <v>0</v>
      </c>
      <c r="G76" s="524">
        <f>+G75*$D$76</f>
        <v>0</v>
      </c>
      <c r="H76" s="525">
        <v>0</v>
      </c>
      <c r="I76" s="166">
        <f>IF($D$5=TRUE,E76,"")</f>
      </c>
      <c r="J76" s="537" t="e">
        <f>+J75*D76</f>
        <v>#VALUE!</v>
      </c>
      <c r="K76" s="538" t="e">
        <f>+K75*D76</f>
        <v>#VALUE!</v>
      </c>
      <c r="L76" s="539">
        <v>0</v>
      </c>
    </row>
    <row r="77" spans="1:12" ht="12.75" customHeight="1" thickBot="1">
      <c r="A77" s="332">
        <v>61</v>
      </c>
      <c r="B77" s="119" t="s">
        <v>280</v>
      </c>
      <c r="C77" s="58"/>
      <c r="D77" s="185"/>
      <c r="E77" s="287"/>
      <c r="F77" s="526">
        <f>SUM(F75:F76)</f>
        <v>0</v>
      </c>
      <c r="G77" s="526">
        <f>SUM(G75:G76)</f>
        <v>0</v>
      </c>
      <c r="H77" s="527">
        <f>SUM(H75:H76)</f>
        <v>0</v>
      </c>
      <c r="I77" s="546"/>
      <c r="J77" s="540" t="e">
        <f>SUM(J75:J76)</f>
        <v>#VALUE!</v>
      </c>
      <c r="K77" s="541" t="e">
        <f>+('3. Approved Operating Costs'!H77-'4. Approved Proration of Costs'!L77)-'4. Approved Proration of Costs'!J77</f>
        <v>#VALUE!</v>
      </c>
      <c r="L77" s="542">
        <f>'1. Proposed Operating Costs'!J74</f>
        <v>0</v>
      </c>
    </row>
    <row r="78" spans="1:12" ht="27" customHeight="1" thickTop="1">
      <c r="A78" s="407"/>
      <c r="B78" s="881" t="s">
        <v>320</v>
      </c>
      <c r="C78" s="882"/>
      <c r="D78" s="882"/>
      <c r="E78" s="882"/>
      <c r="F78" s="882"/>
      <c r="G78" s="882"/>
      <c r="H78" s="882"/>
      <c r="I78" s="882"/>
      <c r="J78" s="882"/>
      <c r="K78" s="882"/>
      <c r="L78" s="409"/>
    </row>
    <row r="79" spans="1:12" ht="17.25" customHeight="1">
      <c r="A79" s="411"/>
      <c r="B79" s="65" t="s">
        <v>87</v>
      </c>
      <c r="E79" s="3"/>
      <c r="G79" s="3"/>
      <c r="H79" s="3"/>
      <c r="L79" s="410"/>
    </row>
    <row r="80" spans="1:12" ht="18" customHeight="1">
      <c r="A80" s="411"/>
      <c r="B80" s="65" t="s">
        <v>91</v>
      </c>
      <c r="C80" s="875"/>
      <c r="D80" s="875"/>
      <c r="E80" s="875"/>
      <c r="F80" s="875"/>
      <c r="G80" s="875"/>
      <c r="H80" s="875"/>
      <c r="I80" s="875"/>
      <c r="J80" s="875"/>
      <c r="K80" s="873"/>
      <c r="L80" s="874"/>
    </row>
    <row r="81" spans="1:12" ht="31.5" customHeight="1" thickBot="1">
      <c r="A81" s="413"/>
      <c r="B81" s="414" t="s">
        <v>310</v>
      </c>
      <c r="C81" s="871" t="s">
        <v>317</v>
      </c>
      <c r="D81" s="871"/>
      <c r="E81" s="871" t="s">
        <v>309</v>
      </c>
      <c r="F81" s="871"/>
      <c r="G81" s="871"/>
      <c r="H81" s="876" t="s">
        <v>89</v>
      </c>
      <c r="I81" s="876"/>
      <c r="J81" s="876"/>
      <c r="K81" s="871" t="s">
        <v>90</v>
      </c>
      <c r="L81" s="872"/>
    </row>
    <row r="82" spans="2:3" ht="18.75" customHeight="1" thickTop="1">
      <c r="B82" s="551" t="s">
        <v>336</v>
      </c>
      <c r="C82" s="388"/>
    </row>
    <row r="83" spans="1:12" ht="24.75" customHeight="1">
      <c r="A83" s="66"/>
      <c r="B83" s="66"/>
      <c r="C83" s="867"/>
      <c r="D83" s="867"/>
      <c r="E83" s="878"/>
      <c r="F83" s="878"/>
      <c r="G83" s="878"/>
      <c r="H83" s="878"/>
      <c r="I83" s="878"/>
      <c r="J83" s="880"/>
      <c r="K83" s="880"/>
      <c r="L83" s="66"/>
    </row>
    <row r="84" spans="2:11" ht="12.75">
      <c r="B84" s="65"/>
      <c r="C84" s="877" t="s">
        <v>88</v>
      </c>
      <c r="D84" s="877"/>
      <c r="E84" s="866" t="s">
        <v>89</v>
      </c>
      <c r="F84" s="866"/>
      <c r="G84" s="866"/>
      <c r="H84" s="866"/>
      <c r="I84" s="866"/>
      <c r="J84" s="879" t="s">
        <v>90</v>
      </c>
      <c r="K84" s="879"/>
    </row>
  </sheetData>
  <sheetProtection password="DBB1" sheet="1" objects="1" scenarios="1"/>
  <mergeCells count="20">
    <mergeCell ref="B78:K78"/>
    <mergeCell ref="I8:K8"/>
    <mergeCell ref="D3:E3"/>
    <mergeCell ref="A1:L1"/>
    <mergeCell ref="A2:L2"/>
    <mergeCell ref="A7:C7"/>
    <mergeCell ref="C84:D84"/>
    <mergeCell ref="C83:D83"/>
    <mergeCell ref="E83:I83"/>
    <mergeCell ref="E84:I84"/>
    <mergeCell ref="J84:K84"/>
    <mergeCell ref="J83:K83"/>
    <mergeCell ref="K81:L81"/>
    <mergeCell ref="K80:L80"/>
    <mergeCell ref="C81:D81"/>
    <mergeCell ref="C80:D80"/>
    <mergeCell ref="E81:G81"/>
    <mergeCell ref="E80:G80"/>
    <mergeCell ref="H81:J81"/>
    <mergeCell ref="H80:J80"/>
  </mergeCells>
  <printOptions horizontalCentered="1"/>
  <pageMargins left="0.25" right="0.25" top="0.65" bottom="0.4" header="0" footer="0"/>
  <pageSetup fitToHeight="1" fitToWidth="1" horizontalDpi="600" verticalDpi="600" orientation="portrait" pageOrder="overThenDown" scale="61" r:id="rId2"/>
  <headerFooter alignWithMargins="0">
    <oddHeader>&amp;L&amp;9STATE OF CALIFORNIA
&amp;"Arial,Bold"HCD Approved Proration of Costs&amp;"Arial,Regular"
AMC 174a (for RHCP-O only)
&amp;R&amp;9DEPARTMENT OF HOUSING AND COMMUNITY DEVELOPMENT
DIVISION OF FINANCIAL ASSISTANCE</oddHeader>
    <oddFooter>&amp;CPage &amp;P of &amp;N&amp;R&amp;"Arial,Italic"&amp;9&amp;A</oddFooter>
  </headerFooter>
  <legacyDrawing r:id="rId1"/>
</worksheet>
</file>

<file path=xl/worksheets/sheet5.xml><?xml version="1.0" encoding="utf-8"?>
<worksheet xmlns="http://schemas.openxmlformats.org/spreadsheetml/2006/main" xmlns:r="http://schemas.openxmlformats.org/officeDocument/2006/relationships">
  <sheetPr>
    <tabColor indexed="42"/>
    <pageSetUpPr fitToPage="1"/>
  </sheetPr>
  <dimension ref="A1:L242"/>
  <sheetViews>
    <sheetView showGridLines="0" zoomScaleSheetLayoutView="100" zoomScalePageLayoutView="0" workbookViewId="0" topLeftCell="A1">
      <selection activeCell="A2" sqref="A2:L2"/>
    </sheetView>
  </sheetViews>
  <sheetFormatPr defaultColWidth="0" defaultRowHeight="12.75"/>
  <cols>
    <col min="1" max="1" width="4.28125" style="4" customWidth="1"/>
    <col min="2" max="2" width="16.00390625" style="4" customWidth="1"/>
    <col min="3" max="3" width="38.8515625" style="4" customWidth="1"/>
    <col min="4" max="4" width="12.8515625" style="4" customWidth="1"/>
    <col min="5" max="6" width="12.7109375" style="4" customWidth="1"/>
    <col min="7" max="7" width="14.00390625" style="4" customWidth="1"/>
    <col min="8" max="11" width="12.7109375" style="4" customWidth="1"/>
    <col min="12" max="12" width="10.8515625" style="4" customWidth="1"/>
    <col min="13" max="16384" width="0" style="4" hidden="1" customWidth="1"/>
  </cols>
  <sheetData>
    <row r="1" spans="1:12" ht="16.5" customHeight="1">
      <c r="A1" s="846" t="str">
        <f>'1. Proposed Operating Costs'!$C$1</f>
        <v>Rental Housing Construction Program -- Original</v>
      </c>
      <c r="B1" s="846"/>
      <c r="C1" s="846"/>
      <c r="D1" s="846"/>
      <c r="E1" s="846"/>
      <c r="F1" s="846"/>
      <c r="G1" s="846"/>
      <c r="H1" s="846"/>
      <c r="I1" s="846"/>
      <c r="J1" s="846"/>
      <c r="K1" s="846"/>
      <c r="L1" s="846"/>
    </row>
    <row r="2" spans="1:12" ht="15" customHeight="1">
      <c r="A2" s="891" t="s">
        <v>333</v>
      </c>
      <c r="B2" s="891"/>
      <c r="C2" s="891"/>
      <c r="D2" s="891"/>
      <c r="E2" s="891"/>
      <c r="F2" s="891"/>
      <c r="G2" s="891"/>
      <c r="H2" s="891"/>
      <c r="I2" s="891"/>
      <c r="J2" s="891"/>
      <c r="K2" s="891"/>
      <c r="L2" s="891"/>
    </row>
    <row r="3" spans="1:12" ht="13.5" customHeight="1">
      <c r="A3" s="1" t="s">
        <v>163</v>
      </c>
      <c r="B3" s="1"/>
      <c r="C3" s="547">
        <f>'1. Proposed Operating Costs'!$C$3</f>
        <v>0</v>
      </c>
      <c r="D3" s="761" t="s">
        <v>338</v>
      </c>
      <c r="E3" s="792">
        <f>'1. Proposed Operating Costs'!$F$3</f>
        <v>0</v>
      </c>
      <c r="F3" s="5" t="s">
        <v>1</v>
      </c>
      <c r="G3" s="792">
        <f>'1. Proposed Operating Costs'!$H$3</f>
        <v>0</v>
      </c>
      <c r="I3" s="1"/>
      <c r="J3" s="1"/>
      <c r="K3" s="3" t="s">
        <v>3</v>
      </c>
      <c r="L3" s="1">
        <f>'1. Proposed Operating Costs'!$K$3</f>
        <v>0</v>
      </c>
    </row>
    <row r="4" spans="1:12" ht="12.75">
      <c r="A4" s="1" t="s">
        <v>4</v>
      </c>
      <c r="B4" s="1"/>
      <c r="C4" s="547">
        <f>'1. Proposed Operating Costs'!$C$4</f>
        <v>0</v>
      </c>
      <c r="D4" s="1"/>
      <c r="I4" s="1"/>
      <c r="J4" s="1"/>
      <c r="K4" s="3" t="s">
        <v>218</v>
      </c>
      <c r="L4" s="1">
        <f>'1. Proposed Operating Costs'!$K$4</f>
        <v>0</v>
      </c>
    </row>
    <row r="5" spans="1:12" ht="12.75">
      <c r="A5" s="1" t="s">
        <v>6</v>
      </c>
      <c r="B5" s="1"/>
      <c r="C5" s="547">
        <f>'1. Proposed Operating Costs'!$C$5</f>
        <v>0</v>
      </c>
      <c r="D5" s="781" t="str">
        <f>'1. Proposed Operating Costs'!A1</f>
        <v>Rev 9/28/16</v>
      </c>
      <c r="E5" s="894" t="s">
        <v>8</v>
      </c>
      <c r="F5" s="894"/>
      <c r="G5" s="795">
        <f>'1. Proposed Operating Costs'!$C$6</f>
        <v>0</v>
      </c>
      <c r="H5" s="1"/>
      <c r="I5" s="1"/>
      <c r="K5" s="3" t="s">
        <v>165</v>
      </c>
      <c r="L5" s="562">
        <f>'1. Proposed Operating Costs'!$K$6</f>
        <v>0</v>
      </c>
    </row>
    <row r="6" spans="4:10" ht="5.25" customHeight="1">
      <c r="D6" s="1"/>
      <c r="E6" s="1"/>
      <c r="F6" s="1"/>
      <c r="G6" s="1"/>
      <c r="H6" s="1"/>
      <c r="I6" s="1"/>
      <c r="J6" s="1"/>
    </row>
    <row r="7" spans="1:12" s="563" customFormat="1" ht="12.75" customHeight="1">
      <c r="A7" s="126" t="s">
        <v>9</v>
      </c>
      <c r="B7" s="156"/>
      <c r="C7" s="124"/>
      <c r="D7" s="126" t="s">
        <v>219</v>
      </c>
      <c r="E7" s="156"/>
      <c r="F7" s="124"/>
      <c r="G7" s="126" t="s">
        <v>220</v>
      </c>
      <c r="H7" s="156"/>
      <c r="I7" s="124"/>
      <c r="J7" s="126" t="s">
        <v>221</v>
      </c>
      <c r="K7" s="156"/>
      <c r="L7" s="156"/>
    </row>
    <row r="8" spans="1:12" s="563" customFormat="1" ht="12" customHeight="1">
      <c r="A8" s="46"/>
      <c r="B8" s="462"/>
      <c r="C8" s="1"/>
      <c r="D8" s="515" t="s">
        <v>222</v>
      </c>
      <c r="E8" s="564" t="s">
        <v>223</v>
      </c>
      <c r="F8" s="565" t="s">
        <v>224</v>
      </c>
      <c r="G8" s="564" t="s">
        <v>223</v>
      </c>
      <c r="H8" s="566" t="s">
        <v>224</v>
      </c>
      <c r="I8" s="550" t="s">
        <v>94</v>
      </c>
      <c r="J8" s="564" t="s">
        <v>223</v>
      </c>
      <c r="K8" s="566" t="s">
        <v>224</v>
      </c>
      <c r="L8" s="550" t="s">
        <v>94</v>
      </c>
    </row>
    <row r="9" spans="1:12" s="563" customFormat="1" ht="9.75" customHeight="1">
      <c r="A9" s="567"/>
      <c r="B9" s="9"/>
      <c r="C9" s="464"/>
      <c r="D9" s="568" t="s">
        <v>225</v>
      </c>
      <c r="E9" s="569" t="s">
        <v>173</v>
      </c>
      <c r="F9" s="570" t="s">
        <v>174</v>
      </c>
      <c r="G9" s="569" t="s">
        <v>175</v>
      </c>
      <c r="H9" s="571" t="s">
        <v>176</v>
      </c>
      <c r="I9" s="549" t="s">
        <v>199</v>
      </c>
      <c r="J9" s="569" t="s">
        <v>200</v>
      </c>
      <c r="K9" s="571" t="s">
        <v>201</v>
      </c>
      <c r="L9" s="549" t="s">
        <v>202</v>
      </c>
    </row>
    <row r="10" spans="1:12" s="563" customFormat="1" ht="12.75" customHeight="1">
      <c r="A10" s="46"/>
      <c r="B10" s="65" t="s">
        <v>96</v>
      </c>
      <c r="C10" s="4"/>
      <c r="D10" s="515"/>
      <c r="E10" s="572"/>
      <c r="F10" s="573"/>
      <c r="G10" s="572"/>
      <c r="H10" s="574"/>
      <c r="I10" s="462"/>
      <c r="J10" s="572"/>
      <c r="K10" s="574"/>
      <c r="L10" s="462"/>
    </row>
    <row r="11" spans="1:12" s="563" customFormat="1" ht="12.75" customHeight="1">
      <c r="A11" s="46">
        <v>1</v>
      </c>
      <c r="B11" s="1" t="s">
        <v>97</v>
      </c>
      <c r="C11" s="4"/>
      <c r="D11" s="575">
        <v>5120</v>
      </c>
      <c r="E11" s="207">
        <f>+'2. Proposed Cash Flow Analysis'!F9</f>
        <v>0</v>
      </c>
      <c r="F11" s="209">
        <v>0</v>
      </c>
      <c r="G11" s="207">
        <f>+'2. Proposed Cash Flow Analysis'!G9</f>
        <v>0</v>
      </c>
      <c r="H11" s="210">
        <v>0</v>
      </c>
      <c r="I11" s="576">
        <f>+'2. Proposed Cash Flow Analysis'!H9</f>
        <v>0</v>
      </c>
      <c r="J11" s="207">
        <f aca="true" t="shared" si="0" ref="J11:J20">+E11+G11</f>
        <v>0</v>
      </c>
      <c r="K11" s="351">
        <f aca="true" t="shared" si="1" ref="K11:K20">+F11+H11</f>
        <v>0</v>
      </c>
      <c r="L11" s="576">
        <f aca="true" t="shared" si="2" ref="L11:L20">+I11</f>
        <v>0</v>
      </c>
    </row>
    <row r="12" spans="1:12" s="563" customFormat="1" ht="12.75" customHeight="1">
      <c r="A12" s="46">
        <v>2</v>
      </c>
      <c r="B12" s="1" t="s">
        <v>98</v>
      </c>
      <c r="C12" s="4"/>
      <c r="D12" s="575">
        <v>5121</v>
      </c>
      <c r="E12" s="207">
        <f>+'2. Proposed Cash Flow Analysis'!F10</f>
        <v>0</v>
      </c>
      <c r="F12" s="209">
        <v>0</v>
      </c>
      <c r="G12" s="207">
        <f>+'2. Proposed Cash Flow Analysis'!G10</f>
        <v>0</v>
      </c>
      <c r="H12" s="210">
        <v>0</v>
      </c>
      <c r="I12" s="576">
        <f>+'2. Proposed Cash Flow Analysis'!H10</f>
        <v>0</v>
      </c>
      <c r="J12" s="207">
        <f t="shared" si="0"/>
        <v>0</v>
      </c>
      <c r="K12" s="351">
        <f t="shared" si="1"/>
        <v>0</v>
      </c>
      <c r="L12" s="576">
        <f t="shared" si="2"/>
        <v>0</v>
      </c>
    </row>
    <row r="13" spans="1:12" s="563" customFormat="1" ht="12.75" customHeight="1">
      <c r="A13" s="46">
        <v>3</v>
      </c>
      <c r="B13" s="1" t="s">
        <v>226</v>
      </c>
      <c r="C13" s="4"/>
      <c r="D13" s="575">
        <v>5140</v>
      </c>
      <c r="E13" s="207">
        <f>+'2. Proposed Cash Flow Analysis'!F11</f>
        <v>0</v>
      </c>
      <c r="F13" s="209">
        <v>0</v>
      </c>
      <c r="G13" s="207">
        <f>+'2. Proposed Cash Flow Analysis'!G11</f>
        <v>0</v>
      </c>
      <c r="H13" s="210">
        <v>0</v>
      </c>
      <c r="I13" s="576">
        <f>+'2. Proposed Cash Flow Analysis'!H11</f>
        <v>0</v>
      </c>
      <c r="J13" s="207">
        <f t="shared" si="0"/>
        <v>0</v>
      </c>
      <c r="K13" s="351">
        <f t="shared" si="1"/>
        <v>0</v>
      </c>
      <c r="L13" s="590">
        <f t="shared" si="2"/>
        <v>0</v>
      </c>
    </row>
    <row r="14" spans="1:12" s="563" customFormat="1" ht="12.75" customHeight="1">
      <c r="A14" s="46">
        <v>4</v>
      </c>
      <c r="B14" s="1" t="s">
        <v>100</v>
      </c>
      <c r="C14" s="4"/>
      <c r="D14" s="575">
        <v>5170</v>
      </c>
      <c r="E14" s="207">
        <f>+'2. Proposed Cash Flow Analysis'!F12</f>
        <v>0</v>
      </c>
      <c r="F14" s="209">
        <v>0</v>
      </c>
      <c r="G14" s="207">
        <f>+'2. Proposed Cash Flow Analysis'!G12</f>
        <v>0</v>
      </c>
      <c r="H14" s="210">
        <v>0</v>
      </c>
      <c r="I14" s="576">
        <f>+'2. Proposed Cash Flow Analysis'!H12</f>
        <v>0</v>
      </c>
      <c r="J14" s="207">
        <f t="shared" si="0"/>
        <v>0</v>
      </c>
      <c r="K14" s="351">
        <f t="shared" si="1"/>
        <v>0</v>
      </c>
      <c r="L14" s="590">
        <f t="shared" si="2"/>
        <v>0</v>
      </c>
    </row>
    <row r="15" spans="1:12" s="563" customFormat="1" ht="12.75" customHeight="1">
      <c r="A15" s="46">
        <v>5</v>
      </c>
      <c r="B15" s="1" t="s">
        <v>101</v>
      </c>
      <c r="C15" s="4"/>
      <c r="D15" s="575">
        <v>5180</v>
      </c>
      <c r="E15" s="207">
        <f>+'2. Proposed Cash Flow Analysis'!F13</f>
        <v>0</v>
      </c>
      <c r="F15" s="209">
        <v>0</v>
      </c>
      <c r="G15" s="207">
        <f>+'2. Proposed Cash Flow Analysis'!G13</f>
        <v>0</v>
      </c>
      <c r="H15" s="210">
        <v>0</v>
      </c>
      <c r="I15" s="576">
        <f>+'2. Proposed Cash Flow Analysis'!H13</f>
        <v>0</v>
      </c>
      <c r="J15" s="207">
        <f t="shared" si="0"/>
        <v>0</v>
      </c>
      <c r="K15" s="351">
        <f t="shared" si="1"/>
        <v>0</v>
      </c>
      <c r="L15" s="590">
        <f t="shared" si="2"/>
        <v>0</v>
      </c>
    </row>
    <row r="16" spans="1:12" s="563" customFormat="1" ht="12.75" customHeight="1">
      <c r="A16" s="46">
        <v>6</v>
      </c>
      <c r="B16" s="1" t="s">
        <v>227</v>
      </c>
      <c r="C16" s="4"/>
      <c r="D16" s="575">
        <v>5190</v>
      </c>
      <c r="E16" s="207">
        <f>+'2. Proposed Cash Flow Analysis'!F14</f>
        <v>0</v>
      </c>
      <c r="F16" s="209">
        <v>0</v>
      </c>
      <c r="G16" s="207">
        <f>+'2. Proposed Cash Flow Analysis'!G14</f>
        <v>0</v>
      </c>
      <c r="H16" s="210">
        <v>0</v>
      </c>
      <c r="I16" s="576">
        <f>+'2. Proposed Cash Flow Analysis'!H14</f>
        <v>0</v>
      </c>
      <c r="J16" s="207">
        <f t="shared" si="0"/>
        <v>0</v>
      </c>
      <c r="K16" s="351">
        <f t="shared" si="1"/>
        <v>0</v>
      </c>
      <c r="L16" s="590">
        <f t="shared" si="2"/>
        <v>0</v>
      </c>
    </row>
    <row r="17" spans="1:12" s="563" customFormat="1" ht="12.75" customHeight="1">
      <c r="A17" s="46">
        <v>7</v>
      </c>
      <c r="B17" s="1" t="s">
        <v>103</v>
      </c>
      <c r="C17" s="1"/>
      <c r="D17" s="578">
        <v>5191</v>
      </c>
      <c r="E17" s="207">
        <f>+'2. Proposed Cash Flow Analysis'!F15</f>
        <v>0</v>
      </c>
      <c r="F17" s="209">
        <v>0</v>
      </c>
      <c r="G17" s="207">
        <f>+'2. Proposed Cash Flow Analysis'!G15</f>
        <v>0</v>
      </c>
      <c r="H17" s="210">
        <v>0</v>
      </c>
      <c r="I17" s="576">
        <f>+'2. Proposed Cash Flow Analysis'!H15</f>
        <v>0</v>
      </c>
      <c r="J17" s="207">
        <f t="shared" si="0"/>
        <v>0</v>
      </c>
      <c r="K17" s="351">
        <f t="shared" si="1"/>
        <v>0</v>
      </c>
      <c r="L17" s="590">
        <f t="shared" si="2"/>
        <v>0</v>
      </c>
    </row>
    <row r="18" spans="1:12" s="563" customFormat="1" ht="12.75" customHeight="1">
      <c r="A18" s="46">
        <v>8</v>
      </c>
      <c r="B18" s="1" t="s">
        <v>104</v>
      </c>
      <c r="C18" s="1"/>
      <c r="D18" s="578">
        <v>5192</v>
      </c>
      <c r="E18" s="207">
        <f>+'2. Proposed Cash Flow Analysis'!F16</f>
        <v>0</v>
      </c>
      <c r="F18" s="209">
        <v>0</v>
      </c>
      <c r="G18" s="207">
        <f>+'2. Proposed Cash Flow Analysis'!G16</f>
        <v>0</v>
      </c>
      <c r="H18" s="210">
        <v>0</v>
      </c>
      <c r="I18" s="576">
        <f>+'2. Proposed Cash Flow Analysis'!H16</f>
        <v>0</v>
      </c>
      <c r="J18" s="207">
        <f t="shared" si="0"/>
        <v>0</v>
      </c>
      <c r="K18" s="351">
        <f t="shared" si="1"/>
        <v>0</v>
      </c>
      <c r="L18" s="590">
        <f t="shared" si="2"/>
        <v>0</v>
      </c>
    </row>
    <row r="19" spans="1:12" s="563" customFormat="1" ht="12.75" customHeight="1">
      <c r="A19" s="46">
        <v>9</v>
      </c>
      <c r="B19" s="1" t="s">
        <v>105</v>
      </c>
      <c r="C19" s="4"/>
      <c r="D19" s="575">
        <v>5193</v>
      </c>
      <c r="E19" s="207">
        <f>+'2. Proposed Cash Flow Analysis'!F17</f>
        <v>0</v>
      </c>
      <c r="F19" s="209">
        <v>0</v>
      </c>
      <c r="G19" s="207">
        <f>+'2. Proposed Cash Flow Analysis'!G17</f>
        <v>0</v>
      </c>
      <c r="H19" s="210">
        <v>0</v>
      </c>
      <c r="I19" s="576">
        <f>+'2. Proposed Cash Flow Analysis'!H17</f>
        <v>0</v>
      </c>
      <c r="J19" s="207">
        <f t="shared" si="0"/>
        <v>0</v>
      </c>
      <c r="K19" s="351">
        <f t="shared" si="1"/>
        <v>0</v>
      </c>
      <c r="L19" s="590">
        <f t="shared" si="2"/>
        <v>0</v>
      </c>
    </row>
    <row r="20" spans="1:12" s="563" customFormat="1" ht="12.75" customHeight="1">
      <c r="A20" s="46">
        <v>10</v>
      </c>
      <c r="B20" s="9" t="s">
        <v>106</v>
      </c>
      <c r="C20" s="9"/>
      <c r="D20" s="516">
        <v>5194</v>
      </c>
      <c r="E20" s="579">
        <f>+'2. Proposed Cash Flow Analysis'!F18</f>
        <v>0</v>
      </c>
      <c r="F20" s="580">
        <v>0</v>
      </c>
      <c r="G20" s="579">
        <f>+'2. Proposed Cash Flow Analysis'!G18</f>
        <v>0</v>
      </c>
      <c r="H20" s="580">
        <v>0</v>
      </c>
      <c r="I20" s="581">
        <f>+'2. Proposed Cash Flow Analysis'!H18</f>
        <v>0</v>
      </c>
      <c r="J20" s="579">
        <f t="shared" si="0"/>
        <v>0</v>
      </c>
      <c r="K20" s="401">
        <f t="shared" si="1"/>
        <v>0</v>
      </c>
      <c r="L20" s="581">
        <f t="shared" si="2"/>
        <v>0</v>
      </c>
    </row>
    <row r="21" spans="1:12" s="563" customFormat="1" ht="12.75" customHeight="1">
      <c r="A21" s="46">
        <v>11</v>
      </c>
      <c r="B21" s="135" t="s">
        <v>107</v>
      </c>
      <c r="C21" s="135"/>
      <c r="D21" s="177" t="s">
        <v>108</v>
      </c>
      <c r="E21" s="230">
        <f aca="true" t="shared" si="3" ref="E21:L21">SUM(E11:E20)</f>
        <v>0</v>
      </c>
      <c r="F21" s="554">
        <f t="shared" si="3"/>
        <v>0</v>
      </c>
      <c r="G21" s="198">
        <f t="shared" si="3"/>
        <v>0</v>
      </c>
      <c r="H21" s="218">
        <f t="shared" si="3"/>
        <v>0</v>
      </c>
      <c r="I21" s="289">
        <f t="shared" si="3"/>
        <v>0</v>
      </c>
      <c r="J21" s="198">
        <f t="shared" si="3"/>
        <v>0</v>
      </c>
      <c r="K21" s="227">
        <f t="shared" si="3"/>
        <v>0</v>
      </c>
      <c r="L21" s="753">
        <f t="shared" si="3"/>
        <v>0</v>
      </c>
    </row>
    <row r="22" spans="1:11" s="563" customFormat="1" ht="12.75" customHeight="1">
      <c r="A22" s="46"/>
      <c r="B22" s="65" t="s">
        <v>109</v>
      </c>
      <c r="C22" s="4"/>
      <c r="D22" s="575"/>
      <c r="E22" s="582"/>
      <c r="F22" s="583"/>
      <c r="G22" s="584"/>
      <c r="H22" s="585"/>
      <c r="I22" s="388"/>
      <c r="J22" s="584"/>
      <c r="K22" s="556"/>
    </row>
    <row r="23" spans="1:12" s="563" customFormat="1" ht="12.75" customHeight="1">
      <c r="A23" s="46"/>
      <c r="B23" s="65" t="s">
        <v>228</v>
      </c>
      <c r="C23" s="4"/>
      <c r="D23" s="575"/>
      <c r="E23" s="586">
        <f>+'2. Proposed Cash Flow Analysis'!$F$21</f>
        <v>0</v>
      </c>
      <c r="F23" s="587">
        <v>0</v>
      </c>
      <c r="G23" s="586">
        <f>+'2. Proposed Cash Flow Analysis'!$G$21</f>
        <v>0</v>
      </c>
      <c r="H23" s="588">
        <v>0</v>
      </c>
      <c r="I23" s="586">
        <f>+'2. Proposed Cash Flow Analysis'!$H$21</f>
        <v>0</v>
      </c>
      <c r="J23" s="582"/>
      <c r="K23" s="556"/>
      <c r="L23" s="751"/>
    </row>
    <row r="24" spans="1:12" s="563" customFormat="1" ht="12.75" customHeight="1">
      <c r="A24" s="46">
        <v>12</v>
      </c>
      <c r="B24" s="388" t="s">
        <v>229</v>
      </c>
      <c r="C24" s="1"/>
      <c r="D24" s="575">
        <v>5220</v>
      </c>
      <c r="E24" s="207">
        <f>+'2. Proposed Cash Flow Analysis'!F22</f>
        <v>0</v>
      </c>
      <c r="F24" s="589">
        <f>F11*F23</f>
        <v>0</v>
      </c>
      <c r="G24" s="590">
        <f>+'2. Proposed Cash Flow Analysis'!G22</f>
        <v>0</v>
      </c>
      <c r="H24" s="208">
        <f>H11*H23</f>
        <v>0</v>
      </c>
      <c r="I24" s="576">
        <f>+'2. Proposed Cash Flow Analysis'!H22</f>
        <v>0</v>
      </c>
      <c r="J24" s="207">
        <f aca="true" t="shared" si="4" ref="J24:K29">+E24+G24</f>
        <v>0</v>
      </c>
      <c r="K24" s="351">
        <f t="shared" si="4"/>
        <v>0</v>
      </c>
      <c r="L24" s="590">
        <f aca="true" t="shared" si="5" ref="L24:L29">+I24</f>
        <v>0</v>
      </c>
    </row>
    <row r="25" spans="1:12" s="563" customFormat="1" ht="12.75" customHeight="1">
      <c r="A25" s="46">
        <v>13</v>
      </c>
      <c r="B25" s="388" t="s">
        <v>113</v>
      </c>
      <c r="C25" s="1"/>
      <c r="D25" s="575">
        <v>5240</v>
      </c>
      <c r="E25" s="207">
        <f>+'2. Proposed Cash Flow Analysis'!F23</f>
        <v>0</v>
      </c>
      <c r="F25" s="209">
        <v>0</v>
      </c>
      <c r="G25" s="590">
        <f>+'2. Proposed Cash Flow Analysis'!G23</f>
        <v>0</v>
      </c>
      <c r="H25" s="210">
        <v>0</v>
      </c>
      <c r="I25" s="576">
        <f>+I13*I23</f>
        <v>0</v>
      </c>
      <c r="J25" s="207">
        <f t="shared" si="4"/>
        <v>0</v>
      </c>
      <c r="K25" s="351">
        <f t="shared" si="4"/>
        <v>0</v>
      </c>
      <c r="L25" s="590">
        <f t="shared" si="5"/>
        <v>0</v>
      </c>
    </row>
    <row r="26" spans="1:12" s="563" customFormat="1" ht="12.75" customHeight="1">
      <c r="A26" s="46">
        <v>14</v>
      </c>
      <c r="B26" s="388" t="s">
        <v>114</v>
      </c>
      <c r="C26" s="1"/>
      <c r="D26" s="575">
        <v>5250</v>
      </c>
      <c r="E26" s="207">
        <f>+'2. Proposed Cash Flow Analysis'!F24</f>
        <v>0</v>
      </c>
      <c r="F26" s="209">
        <v>0</v>
      </c>
      <c r="G26" s="590">
        <f>+'2. Proposed Cash Flow Analysis'!G24</f>
        <v>0</v>
      </c>
      <c r="H26" s="210">
        <v>0</v>
      </c>
      <c r="I26" s="576">
        <f>+'2. Proposed Cash Flow Analysis'!H24</f>
        <v>0</v>
      </c>
      <c r="J26" s="207">
        <f t="shared" si="4"/>
        <v>0</v>
      </c>
      <c r="K26" s="351">
        <f t="shared" si="4"/>
        <v>0</v>
      </c>
      <c r="L26" s="590">
        <f t="shared" si="5"/>
        <v>0</v>
      </c>
    </row>
    <row r="27" spans="1:12" s="563" customFormat="1" ht="12.75" customHeight="1">
      <c r="A27" s="46">
        <v>15</v>
      </c>
      <c r="B27" s="388" t="s">
        <v>100</v>
      </c>
      <c r="C27" s="1"/>
      <c r="D27" s="575">
        <v>5270</v>
      </c>
      <c r="E27" s="207">
        <f>+'2. Proposed Cash Flow Analysis'!F25</f>
        <v>0</v>
      </c>
      <c r="F27" s="209">
        <v>0</v>
      </c>
      <c r="G27" s="590">
        <f>+'2. Proposed Cash Flow Analysis'!G25</f>
        <v>0</v>
      </c>
      <c r="H27" s="210">
        <v>0</v>
      </c>
      <c r="I27" s="576">
        <f>+'2. Proposed Cash Flow Analysis'!H25</f>
        <v>0</v>
      </c>
      <c r="J27" s="207">
        <f t="shared" si="4"/>
        <v>0</v>
      </c>
      <c r="K27" s="351">
        <f t="shared" si="4"/>
        <v>0</v>
      </c>
      <c r="L27" s="590">
        <f t="shared" si="5"/>
        <v>0</v>
      </c>
    </row>
    <row r="28" spans="1:12" s="563" customFormat="1" ht="12.75" customHeight="1">
      <c r="A28" s="46">
        <v>16</v>
      </c>
      <c r="B28" s="388" t="s">
        <v>116</v>
      </c>
      <c r="C28" s="1"/>
      <c r="D28" s="575">
        <v>5290</v>
      </c>
      <c r="E28" s="207">
        <f>+'2. Proposed Cash Flow Analysis'!F26</f>
        <v>0</v>
      </c>
      <c r="F28" s="209">
        <v>0</v>
      </c>
      <c r="G28" s="590">
        <f>+'2. Proposed Cash Flow Analysis'!G26</f>
        <v>0</v>
      </c>
      <c r="H28" s="210">
        <v>0</v>
      </c>
      <c r="I28" s="576">
        <f>+'2. Proposed Cash Flow Analysis'!H26</f>
        <v>0</v>
      </c>
      <c r="J28" s="207">
        <f t="shared" si="4"/>
        <v>0</v>
      </c>
      <c r="K28" s="351">
        <f t="shared" si="4"/>
        <v>0</v>
      </c>
      <c r="L28" s="590">
        <f t="shared" si="5"/>
        <v>0</v>
      </c>
    </row>
    <row r="29" spans="1:12" s="563" customFormat="1" ht="12.75" customHeight="1">
      <c r="A29" s="46"/>
      <c r="B29" s="143"/>
      <c r="C29" s="199" t="s">
        <v>117</v>
      </c>
      <c r="D29" s="260" t="s">
        <v>118</v>
      </c>
      <c r="E29" s="257">
        <f>SUM(E24:E28)</f>
        <v>0</v>
      </c>
      <c r="F29" s="266">
        <f>SUM(F24:F28)</f>
        <v>0</v>
      </c>
      <c r="G29" s="257">
        <f>SUM(G24:G28)</f>
        <v>0</v>
      </c>
      <c r="H29" s="264">
        <f>SUM(H24:H28)</f>
        <v>0</v>
      </c>
      <c r="I29" s="257">
        <f>SUM(I24:I28)</f>
        <v>0</v>
      </c>
      <c r="J29" s="258">
        <f t="shared" si="4"/>
        <v>0</v>
      </c>
      <c r="K29" s="264">
        <f t="shared" si="4"/>
        <v>0</v>
      </c>
      <c r="L29" s="754">
        <f t="shared" si="5"/>
        <v>0</v>
      </c>
    </row>
    <row r="30" spans="1:12" s="563" customFormat="1" ht="12.75" customHeight="1">
      <c r="A30" s="46"/>
      <c r="B30" s="65" t="s">
        <v>230</v>
      </c>
      <c r="C30" s="1"/>
      <c r="D30" s="575"/>
      <c r="E30" s="207"/>
      <c r="F30" s="591"/>
      <c r="G30" s="592"/>
      <c r="H30" s="593"/>
      <c r="I30" s="576"/>
      <c r="J30" s="207"/>
      <c r="K30" s="351"/>
      <c r="L30" s="590"/>
    </row>
    <row r="31" spans="1:12" s="563" customFormat="1" ht="12.75" customHeight="1">
      <c r="A31" s="46">
        <v>17</v>
      </c>
      <c r="B31" s="388" t="s">
        <v>79</v>
      </c>
      <c r="C31" s="1"/>
      <c r="D31" s="575">
        <v>5332</v>
      </c>
      <c r="E31" s="207">
        <f>+'2. Proposed Cash Flow Analysis'!F29</f>
        <v>0</v>
      </c>
      <c r="F31" s="209">
        <v>0</v>
      </c>
      <c r="G31" s="590">
        <f>+'2. Proposed Cash Flow Analysis'!G29</f>
        <v>0</v>
      </c>
      <c r="H31" s="210">
        <v>0</v>
      </c>
      <c r="I31" s="576">
        <f>+'2. Proposed Cash Flow Analysis'!H29</f>
        <v>0</v>
      </c>
      <c r="J31" s="207">
        <f aca="true" t="shared" si="6" ref="J31:K34">+E31+G31</f>
        <v>0</v>
      </c>
      <c r="K31" s="351">
        <f t="shared" si="6"/>
        <v>0</v>
      </c>
      <c r="L31" s="590">
        <f>+I31</f>
        <v>0</v>
      </c>
    </row>
    <row r="32" spans="1:12" s="563" customFormat="1" ht="12.75" customHeight="1">
      <c r="A32" s="46">
        <v>18</v>
      </c>
      <c r="B32" s="388" t="s">
        <v>119</v>
      </c>
      <c r="C32" s="1"/>
      <c r="D32" s="575">
        <v>5380</v>
      </c>
      <c r="E32" s="207">
        <f>+'2. Proposed Cash Flow Analysis'!F30</f>
        <v>0</v>
      </c>
      <c r="F32" s="209">
        <v>0</v>
      </c>
      <c r="G32" s="590">
        <f>+'2. Proposed Cash Flow Analysis'!G30</f>
        <v>0</v>
      </c>
      <c r="H32" s="210">
        <v>0</v>
      </c>
      <c r="I32" s="576">
        <f>+'2. Proposed Cash Flow Analysis'!H30</f>
        <v>0</v>
      </c>
      <c r="J32" s="207">
        <f t="shared" si="6"/>
        <v>0</v>
      </c>
      <c r="K32" s="351">
        <f t="shared" si="6"/>
        <v>0</v>
      </c>
      <c r="L32" s="590">
        <f>+I32</f>
        <v>0</v>
      </c>
    </row>
    <row r="33" spans="1:12" s="563" customFormat="1" ht="12.75" customHeight="1">
      <c r="A33" s="46">
        <v>19</v>
      </c>
      <c r="B33" s="388" t="s">
        <v>120</v>
      </c>
      <c r="C33" s="1"/>
      <c r="D33" s="575">
        <v>5385</v>
      </c>
      <c r="E33" s="207">
        <f>+'2. Proposed Cash Flow Analysis'!F31</f>
        <v>0</v>
      </c>
      <c r="F33" s="209">
        <v>0</v>
      </c>
      <c r="G33" s="590">
        <f>+'2. Proposed Cash Flow Analysis'!G31</f>
        <v>0</v>
      </c>
      <c r="H33" s="210">
        <v>0</v>
      </c>
      <c r="I33" s="576">
        <f>+'2. Proposed Cash Flow Analysis'!H31</f>
        <v>0</v>
      </c>
      <c r="J33" s="207">
        <f t="shared" si="6"/>
        <v>0</v>
      </c>
      <c r="K33" s="351">
        <f t="shared" si="6"/>
        <v>0</v>
      </c>
      <c r="L33" s="590">
        <f>+I33</f>
        <v>0</v>
      </c>
    </row>
    <row r="34" spans="1:12" s="563" customFormat="1" ht="12.75" customHeight="1">
      <c r="A34" s="46">
        <v>20</v>
      </c>
      <c r="B34" s="388" t="s">
        <v>121</v>
      </c>
      <c r="C34" s="1"/>
      <c r="D34" s="575">
        <v>5390</v>
      </c>
      <c r="E34" s="207">
        <f>+'2. Proposed Cash Flow Analysis'!F32</f>
        <v>0</v>
      </c>
      <c r="F34" s="209">
        <v>0</v>
      </c>
      <c r="G34" s="590">
        <f>+'2. Proposed Cash Flow Analysis'!G32</f>
        <v>0</v>
      </c>
      <c r="H34" s="210">
        <v>0</v>
      </c>
      <c r="I34" s="576">
        <f>+'2. Proposed Cash Flow Analysis'!H32</f>
        <v>0</v>
      </c>
      <c r="J34" s="207">
        <f t="shared" si="6"/>
        <v>0</v>
      </c>
      <c r="K34" s="351">
        <f t="shared" si="6"/>
        <v>0</v>
      </c>
      <c r="L34" s="590">
        <f>+I34</f>
        <v>0</v>
      </c>
    </row>
    <row r="35" spans="1:12" s="563" customFormat="1" ht="12.75" customHeight="1">
      <c r="A35" s="46"/>
      <c r="B35" s="9"/>
      <c r="C35" s="203" t="s">
        <v>231</v>
      </c>
      <c r="D35" s="261" t="s">
        <v>232</v>
      </c>
      <c r="E35" s="257">
        <f aca="true" t="shared" si="7" ref="E35:L35">SUM(E31:E34)</f>
        <v>0</v>
      </c>
      <c r="F35" s="561">
        <f t="shared" si="7"/>
        <v>0</v>
      </c>
      <c r="G35" s="257">
        <f t="shared" si="7"/>
        <v>0</v>
      </c>
      <c r="H35" s="263">
        <f t="shared" si="7"/>
        <v>0</v>
      </c>
      <c r="I35" s="259">
        <f t="shared" si="7"/>
        <v>0</v>
      </c>
      <c r="J35" s="257">
        <f t="shared" si="7"/>
        <v>0</v>
      </c>
      <c r="K35" s="264">
        <f t="shared" si="7"/>
        <v>0</v>
      </c>
      <c r="L35" s="755">
        <f t="shared" si="7"/>
        <v>0</v>
      </c>
    </row>
    <row r="36" spans="1:12" s="563" customFormat="1" ht="12.75" customHeight="1">
      <c r="A36" s="46"/>
      <c r="B36" s="65" t="s">
        <v>124</v>
      </c>
      <c r="C36" s="1"/>
      <c r="D36" s="575"/>
      <c r="E36" s="207"/>
      <c r="F36" s="591"/>
      <c r="G36" s="207"/>
      <c r="H36" s="594"/>
      <c r="I36" s="576"/>
      <c r="J36" s="207"/>
      <c r="K36" s="351"/>
      <c r="L36" s="756"/>
    </row>
    <row r="37" spans="1:12" s="563" customFormat="1" ht="12.75" customHeight="1">
      <c r="A37" s="46">
        <v>21</v>
      </c>
      <c r="B37" s="388" t="s">
        <v>125</v>
      </c>
      <c r="C37" s="1"/>
      <c r="D37" s="575">
        <v>5410</v>
      </c>
      <c r="E37" s="207">
        <f>+'2. Proposed Cash Flow Analysis'!F35</f>
        <v>0</v>
      </c>
      <c r="F37" s="209">
        <v>0</v>
      </c>
      <c r="G37" s="207">
        <f>+'2. Proposed Cash Flow Analysis'!G35</f>
        <v>0</v>
      </c>
      <c r="H37" s="210">
        <v>0</v>
      </c>
      <c r="I37" s="576">
        <f>+'2. Proposed Cash Flow Analysis'!H35</f>
        <v>0</v>
      </c>
      <c r="J37" s="207">
        <f>+E37+G37</f>
        <v>0</v>
      </c>
      <c r="K37" s="351">
        <f>+F37+H37</f>
        <v>0</v>
      </c>
      <c r="L37" s="590">
        <f>+I37</f>
        <v>0</v>
      </c>
    </row>
    <row r="38" spans="1:12" s="563" customFormat="1" ht="12.75" customHeight="1">
      <c r="A38" s="46"/>
      <c r="B38" s="9"/>
      <c r="C38" s="203" t="s">
        <v>126</v>
      </c>
      <c r="D38" s="261" t="s">
        <v>127</v>
      </c>
      <c r="E38" s="257">
        <f aca="true" t="shared" si="8" ref="E38:L38">SUM(E37:E37)</f>
        <v>0</v>
      </c>
      <c r="F38" s="561">
        <f t="shared" si="8"/>
        <v>0</v>
      </c>
      <c r="G38" s="257">
        <f t="shared" si="8"/>
        <v>0</v>
      </c>
      <c r="H38" s="263">
        <f t="shared" si="8"/>
        <v>0</v>
      </c>
      <c r="I38" s="259">
        <f t="shared" si="8"/>
        <v>0</v>
      </c>
      <c r="J38" s="257">
        <f t="shared" si="8"/>
        <v>0</v>
      </c>
      <c r="K38" s="264">
        <f t="shared" si="8"/>
        <v>0</v>
      </c>
      <c r="L38" s="755">
        <f t="shared" si="8"/>
        <v>0</v>
      </c>
    </row>
    <row r="39" spans="1:12" s="563" customFormat="1" ht="12.75" customHeight="1">
      <c r="A39" s="46"/>
      <c r="B39" s="65" t="s">
        <v>128</v>
      </c>
      <c r="C39" s="1"/>
      <c r="D39" s="575"/>
      <c r="E39" s="207"/>
      <c r="F39" s="591"/>
      <c r="G39" s="207"/>
      <c r="H39" s="594"/>
      <c r="I39" s="576"/>
      <c r="J39" s="207"/>
      <c r="K39" s="351"/>
      <c r="L39" s="590"/>
    </row>
    <row r="40" spans="1:12" s="563" customFormat="1" ht="12.75" customHeight="1">
      <c r="A40" s="46">
        <v>22</v>
      </c>
      <c r="B40" s="388" t="s">
        <v>129</v>
      </c>
      <c r="C40" s="4"/>
      <c r="D40" s="575">
        <v>5910</v>
      </c>
      <c r="E40" s="207">
        <f>+'2. Proposed Cash Flow Analysis'!F38</f>
        <v>0</v>
      </c>
      <c r="F40" s="209">
        <v>0</v>
      </c>
      <c r="G40" s="207">
        <f>+'2. Proposed Cash Flow Analysis'!G38</f>
        <v>0</v>
      </c>
      <c r="H40" s="210">
        <v>0</v>
      </c>
      <c r="I40" s="576">
        <f>+'2. Proposed Cash Flow Analysis'!H38</f>
        <v>0</v>
      </c>
      <c r="J40" s="207">
        <f aca="true" t="shared" si="9" ref="J40:K44">+E40+G40</f>
        <v>0</v>
      </c>
      <c r="K40" s="351">
        <f t="shared" si="9"/>
        <v>0</v>
      </c>
      <c r="L40" s="590">
        <f>+I40</f>
        <v>0</v>
      </c>
    </row>
    <row r="41" spans="1:12" s="563" customFormat="1" ht="12.75" customHeight="1">
      <c r="A41" s="46">
        <v>23</v>
      </c>
      <c r="B41" s="388" t="s">
        <v>130</v>
      </c>
      <c r="C41" s="1"/>
      <c r="D41" s="575">
        <v>5920</v>
      </c>
      <c r="E41" s="207">
        <f>+'2. Proposed Cash Flow Analysis'!F39</f>
        <v>0</v>
      </c>
      <c r="F41" s="209">
        <v>0</v>
      </c>
      <c r="G41" s="207">
        <f>+'2. Proposed Cash Flow Analysis'!G39</f>
        <v>0</v>
      </c>
      <c r="H41" s="210">
        <v>0</v>
      </c>
      <c r="I41" s="576">
        <f>+'2. Proposed Cash Flow Analysis'!H39</f>
        <v>0</v>
      </c>
      <c r="J41" s="207">
        <f t="shared" si="9"/>
        <v>0</v>
      </c>
      <c r="K41" s="351">
        <f t="shared" si="9"/>
        <v>0</v>
      </c>
      <c r="L41" s="590">
        <f>+I41</f>
        <v>0</v>
      </c>
    </row>
    <row r="42" spans="1:12" s="563" customFormat="1" ht="12.75" customHeight="1">
      <c r="A42" s="46">
        <v>24</v>
      </c>
      <c r="B42" s="388" t="s">
        <v>131</v>
      </c>
      <c r="C42" s="1"/>
      <c r="D42" s="575">
        <v>5930</v>
      </c>
      <c r="E42" s="207">
        <f>+'2. Proposed Cash Flow Analysis'!F40</f>
        <v>0</v>
      </c>
      <c r="F42" s="209">
        <v>0</v>
      </c>
      <c r="G42" s="207">
        <f>+'2. Proposed Cash Flow Analysis'!G40</f>
        <v>0</v>
      </c>
      <c r="H42" s="210">
        <v>0</v>
      </c>
      <c r="I42" s="576">
        <f>+'2. Proposed Cash Flow Analysis'!H40</f>
        <v>0</v>
      </c>
      <c r="J42" s="207">
        <f t="shared" si="9"/>
        <v>0</v>
      </c>
      <c r="K42" s="351">
        <f t="shared" si="9"/>
        <v>0</v>
      </c>
      <c r="L42" s="590">
        <f>+I42</f>
        <v>0</v>
      </c>
    </row>
    <row r="43" spans="1:12" s="563" customFormat="1" ht="12.75" customHeight="1">
      <c r="A43" s="46">
        <v>25</v>
      </c>
      <c r="B43" s="388" t="s">
        <v>132</v>
      </c>
      <c r="C43" s="1"/>
      <c r="D43" s="575">
        <v>5940</v>
      </c>
      <c r="E43" s="207">
        <f>+'2. Proposed Cash Flow Analysis'!F41</f>
        <v>0</v>
      </c>
      <c r="F43" s="209">
        <v>0</v>
      </c>
      <c r="G43" s="207">
        <f>+'2. Proposed Cash Flow Analysis'!G41</f>
        <v>0</v>
      </c>
      <c r="H43" s="210">
        <v>0</v>
      </c>
      <c r="I43" s="576">
        <f>+'2. Proposed Cash Flow Analysis'!H41</f>
        <v>0</v>
      </c>
      <c r="J43" s="207">
        <f t="shared" si="9"/>
        <v>0</v>
      </c>
      <c r="K43" s="351">
        <f t="shared" si="9"/>
        <v>0</v>
      </c>
      <c r="L43" s="590">
        <f>+I43</f>
        <v>0</v>
      </c>
    </row>
    <row r="44" spans="1:12" s="563" customFormat="1" ht="12.75" customHeight="1">
      <c r="A44" s="46">
        <v>26</v>
      </c>
      <c r="B44" s="388" t="s">
        <v>233</v>
      </c>
      <c r="C44" s="1"/>
      <c r="D44" s="578">
        <v>5990</v>
      </c>
      <c r="E44" s="207">
        <f>+'2. Proposed Cash Flow Analysis'!F42</f>
        <v>0</v>
      </c>
      <c r="F44" s="209">
        <v>0</v>
      </c>
      <c r="G44" s="207">
        <f>+'2. Proposed Cash Flow Analysis'!G42</f>
        <v>0</v>
      </c>
      <c r="H44" s="210">
        <v>0</v>
      </c>
      <c r="I44" s="576">
        <f>+'2. Proposed Cash Flow Analysis'!H42</f>
        <v>0</v>
      </c>
      <c r="J44" s="207">
        <f t="shared" si="9"/>
        <v>0</v>
      </c>
      <c r="K44" s="351">
        <f t="shared" si="9"/>
        <v>0</v>
      </c>
      <c r="L44" s="590">
        <f>+I44</f>
        <v>0</v>
      </c>
    </row>
    <row r="45" spans="1:12" s="563" customFormat="1" ht="12.75" customHeight="1">
      <c r="A45" s="46"/>
      <c r="B45" s="9"/>
      <c r="C45" s="203" t="s">
        <v>234</v>
      </c>
      <c r="D45" s="261" t="s">
        <v>135</v>
      </c>
      <c r="E45" s="257">
        <f aca="true" t="shared" si="10" ref="E45:L45">SUM(E40:E44)</f>
        <v>0</v>
      </c>
      <c r="F45" s="561">
        <f t="shared" si="10"/>
        <v>0</v>
      </c>
      <c r="G45" s="257">
        <f t="shared" si="10"/>
        <v>0</v>
      </c>
      <c r="H45" s="263">
        <f t="shared" si="10"/>
        <v>0</v>
      </c>
      <c r="I45" s="595">
        <f t="shared" si="10"/>
        <v>0</v>
      </c>
      <c r="J45" s="257">
        <f t="shared" si="10"/>
        <v>0</v>
      </c>
      <c r="K45" s="557">
        <f t="shared" si="10"/>
        <v>0</v>
      </c>
      <c r="L45" s="259">
        <f t="shared" si="10"/>
        <v>0</v>
      </c>
    </row>
    <row r="46" spans="1:12" s="563" customFormat="1" ht="12.75" customHeight="1">
      <c r="A46" s="46">
        <v>27</v>
      </c>
      <c r="B46" s="135" t="s">
        <v>136</v>
      </c>
      <c r="C46" s="135"/>
      <c r="D46" s="200" t="s">
        <v>235</v>
      </c>
      <c r="E46" s="204">
        <f aca="true" t="shared" si="11" ref="E46:L46">SUM(E21-E29+E35+E38+E45)</f>
        <v>0</v>
      </c>
      <c r="F46" s="221">
        <f t="shared" si="11"/>
        <v>0</v>
      </c>
      <c r="G46" s="204">
        <f t="shared" si="11"/>
        <v>0</v>
      </c>
      <c r="H46" s="555">
        <f t="shared" si="11"/>
        <v>0</v>
      </c>
      <c r="I46" s="288">
        <f t="shared" si="11"/>
        <v>0</v>
      </c>
      <c r="J46" s="290">
        <f t="shared" si="11"/>
        <v>0</v>
      </c>
      <c r="K46" s="555">
        <f t="shared" si="11"/>
        <v>0</v>
      </c>
      <c r="L46" s="757">
        <f t="shared" si="11"/>
        <v>0</v>
      </c>
    </row>
    <row r="47" spans="1:12" s="563" customFormat="1" ht="12.75" customHeight="1">
      <c r="A47" s="46">
        <v>28</v>
      </c>
      <c r="B47" s="135" t="s">
        <v>138</v>
      </c>
      <c r="C47" s="135"/>
      <c r="D47" s="177" t="s">
        <v>86</v>
      </c>
      <c r="E47" s="228">
        <f>'1. Proposed Operating Costs'!$H$74</f>
        <v>0</v>
      </c>
      <c r="F47" s="558" t="e">
        <f>'4. Approved Proration of Costs'!$J$77</f>
        <v>#VALUE!</v>
      </c>
      <c r="G47" s="228">
        <f>'1. Proposed Operating Costs'!$I$74</f>
        <v>0</v>
      </c>
      <c r="H47" s="555" t="e">
        <f>'4. Approved Proration of Costs'!$K$77</f>
        <v>#VALUE!</v>
      </c>
      <c r="I47" s="289">
        <f>'4. Approved Proration of Costs'!$L$77</f>
        <v>0</v>
      </c>
      <c r="J47" s="229">
        <f>+E47+G47</f>
        <v>0</v>
      </c>
      <c r="K47" s="227" t="e">
        <f>+F47+H47</f>
        <v>#VALUE!</v>
      </c>
      <c r="L47" s="753">
        <f>+I47</f>
        <v>0</v>
      </c>
    </row>
    <row r="48" spans="1:12" s="563" customFormat="1" ht="12.75" customHeight="1">
      <c r="A48" s="46">
        <v>29</v>
      </c>
      <c r="B48" s="205" t="s">
        <v>139</v>
      </c>
      <c r="C48" s="548"/>
      <c r="D48" s="206" t="s">
        <v>140</v>
      </c>
      <c r="E48" s="230">
        <f aca="true" t="shared" si="12" ref="E48:K48">SUM(E46-E47)</f>
        <v>0</v>
      </c>
      <c r="F48" s="560" t="e">
        <f t="shared" si="12"/>
        <v>#VALUE!</v>
      </c>
      <c r="G48" s="230">
        <f t="shared" si="12"/>
        <v>0</v>
      </c>
      <c r="H48" s="560" t="e">
        <f t="shared" si="12"/>
        <v>#VALUE!</v>
      </c>
      <c r="I48" s="289">
        <f t="shared" si="12"/>
        <v>0</v>
      </c>
      <c r="J48" s="230">
        <f t="shared" si="12"/>
        <v>0</v>
      </c>
      <c r="K48" s="555" t="e">
        <f t="shared" si="12"/>
        <v>#VALUE!</v>
      </c>
      <c r="L48" s="753">
        <f>+I48</f>
        <v>0</v>
      </c>
    </row>
    <row r="49" spans="1:12" s="563" customFormat="1" ht="12.75" customHeight="1">
      <c r="A49" s="24"/>
      <c r="B49" s="104" t="s">
        <v>141</v>
      </c>
      <c r="C49" s="25"/>
      <c r="D49" s="26"/>
      <c r="E49" s="207"/>
      <c r="F49" s="596"/>
      <c r="G49" s="207"/>
      <c r="H49" s="351"/>
      <c r="I49" s="576"/>
      <c r="J49" s="207"/>
      <c r="K49" s="351"/>
      <c r="L49" s="576"/>
    </row>
    <row r="50" spans="1:12" s="563" customFormat="1" ht="12.75" customHeight="1">
      <c r="A50" s="24">
        <v>30</v>
      </c>
      <c r="B50" s="6" t="s">
        <v>307</v>
      </c>
      <c r="C50" s="6"/>
      <c r="D50" s="51">
        <v>6895</v>
      </c>
      <c r="E50" s="207"/>
      <c r="F50" s="596"/>
      <c r="G50" s="207"/>
      <c r="H50" s="351"/>
      <c r="I50" s="207"/>
      <c r="J50" s="207"/>
      <c r="K50" s="351"/>
      <c r="L50" s="576"/>
    </row>
    <row r="51" spans="1:12" s="563" customFormat="1" ht="12.75" customHeight="1">
      <c r="A51" s="24"/>
      <c r="B51" s="99" t="s">
        <v>142</v>
      </c>
      <c r="C51" s="108"/>
      <c r="D51" s="51"/>
      <c r="E51" s="207">
        <f>+'2. Proposed Cash Flow Analysis'!F49</f>
        <v>0</v>
      </c>
      <c r="F51" s="209">
        <v>0</v>
      </c>
      <c r="G51" s="207">
        <f>+'2. Proposed Cash Flow Analysis'!G49</f>
        <v>0</v>
      </c>
      <c r="H51" s="210">
        <v>0</v>
      </c>
      <c r="I51" s="207">
        <f>+'2. Proposed Cash Flow Analysis'!H49</f>
        <v>0</v>
      </c>
      <c r="J51" s="207">
        <f aca="true" t="shared" si="13" ref="J51:K56">+E51+G51</f>
        <v>0</v>
      </c>
      <c r="K51" s="351">
        <f t="shared" si="13"/>
        <v>0</v>
      </c>
      <c r="L51" s="576">
        <f aca="true" t="shared" si="14" ref="L51:L56">+I51</f>
        <v>0</v>
      </c>
    </row>
    <row r="52" spans="1:12" s="563" customFormat="1" ht="12.75" customHeight="1">
      <c r="A52" s="24"/>
      <c r="B52" s="99" t="s">
        <v>143</v>
      </c>
      <c r="C52" s="109"/>
      <c r="D52" s="51"/>
      <c r="E52" s="207">
        <f>+'2. Proposed Cash Flow Analysis'!F50</f>
        <v>0</v>
      </c>
      <c r="F52" s="209">
        <v>0</v>
      </c>
      <c r="G52" s="207">
        <f>+'2. Proposed Cash Flow Analysis'!G50</f>
        <v>0</v>
      </c>
      <c r="H52" s="210">
        <v>0</v>
      </c>
      <c r="I52" s="207">
        <f>+'2. Proposed Cash Flow Analysis'!H50</f>
        <v>0</v>
      </c>
      <c r="J52" s="207">
        <f t="shared" si="13"/>
        <v>0</v>
      </c>
      <c r="K52" s="351">
        <f t="shared" si="13"/>
        <v>0</v>
      </c>
      <c r="L52" s="576">
        <f t="shared" si="14"/>
        <v>0</v>
      </c>
    </row>
    <row r="53" spans="1:12" s="563" customFormat="1" ht="12.75" customHeight="1">
      <c r="A53" s="24"/>
      <c r="B53" s="99" t="s">
        <v>144</v>
      </c>
      <c r="C53" s="109"/>
      <c r="D53" s="51"/>
      <c r="E53" s="207">
        <f>+'2. Proposed Cash Flow Analysis'!F51</f>
        <v>0</v>
      </c>
      <c r="F53" s="209">
        <v>0</v>
      </c>
      <c r="G53" s="207">
        <f>+'2. Proposed Cash Flow Analysis'!G51</f>
        <v>0</v>
      </c>
      <c r="H53" s="210">
        <v>0</v>
      </c>
      <c r="I53" s="207">
        <f>+'2. Proposed Cash Flow Analysis'!H51</f>
        <v>0</v>
      </c>
      <c r="J53" s="207">
        <f t="shared" si="13"/>
        <v>0</v>
      </c>
      <c r="K53" s="351">
        <f t="shared" si="13"/>
        <v>0</v>
      </c>
      <c r="L53" s="576">
        <f t="shared" si="14"/>
        <v>0</v>
      </c>
    </row>
    <row r="54" spans="1:12" s="563" customFormat="1" ht="12.75" customHeight="1">
      <c r="A54" s="24">
        <v>31</v>
      </c>
      <c r="B54" s="6" t="s">
        <v>145</v>
      </c>
      <c r="C54" s="6"/>
      <c r="D54" s="110">
        <v>6890</v>
      </c>
      <c r="E54" s="207">
        <f>+'2. Proposed Cash Flow Analysis'!F52</f>
        <v>0</v>
      </c>
      <c r="F54" s="209">
        <v>0</v>
      </c>
      <c r="G54" s="207">
        <f>+'2. Proposed Cash Flow Analysis'!G52</f>
        <v>0</v>
      </c>
      <c r="H54" s="210">
        <v>0</v>
      </c>
      <c r="I54" s="207">
        <f>+'2. Proposed Cash Flow Analysis'!H52</f>
        <v>0</v>
      </c>
      <c r="J54" s="207">
        <f t="shared" si="13"/>
        <v>0</v>
      </c>
      <c r="K54" s="351">
        <f t="shared" si="13"/>
        <v>0</v>
      </c>
      <c r="L54" s="576">
        <f t="shared" si="14"/>
        <v>0</v>
      </c>
    </row>
    <row r="55" spans="1:12" s="563" customFormat="1" ht="12.75" customHeight="1">
      <c r="A55" s="24">
        <v>32</v>
      </c>
      <c r="B55" s="6" t="s">
        <v>146</v>
      </c>
      <c r="C55" s="6"/>
      <c r="D55" s="51">
        <v>6890</v>
      </c>
      <c r="E55" s="207">
        <f>+'2. Proposed Cash Flow Analysis'!F53</f>
        <v>0</v>
      </c>
      <c r="F55" s="209">
        <v>0</v>
      </c>
      <c r="G55" s="207">
        <f>+'2. Proposed Cash Flow Analysis'!G53</f>
        <v>0</v>
      </c>
      <c r="H55" s="210">
        <v>0</v>
      </c>
      <c r="I55" s="207">
        <f>+'2. Proposed Cash Flow Analysis'!H53</f>
        <v>0</v>
      </c>
      <c r="J55" s="207">
        <f t="shared" si="13"/>
        <v>0</v>
      </c>
      <c r="K55" s="351">
        <f t="shared" si="13"/>
        <v>0</v>
      </c>
      <c r="L55" s="576">
        <f t="shared" si="14"/>
        <v>0</v>
      </c>
    </row>
    <row r="56" spans="1:12" s="563" customFormat="1" ht="12.75" customHeight="1">
      <c r="A56" s="24">
        <v>33</v>
      </c>
      <c r="B56" s="6" t="s">
        <v>147</v>
      </c>
      <c r="C56" s="32"/>
      <c r="D56" s="21">
        <v>6890</v>
      </c>
      <c r="E56" s="207">
        <f>+'2. Proposed Cash Flow Analysis'!F54</f>
        <v>0</v>
      </c>
      <c r="F56" s="209">
        <v>0</v>
      </c>
      <c r="G56" s="207">
        <f>+'2. Proposed Cash Flow Analysis'!G54</f>
        <v>0</v>
      </c>
      <c r="H56" s="210">
        <v>0</v>
      </c>
      <c r="I56" s="207">
        <f>+'2. Proposed Cash Flow Analysis'!H54</f>
        <v>0</v>
      </c>
      <c r="J56" s="207">
        <f t="shared" si="13"/>
        <v>0</v>
      </c>
      <c r="K56" s="351">
        <f t="shared" si="13"/>
        <v>0</v>
      </c>
      <c r="L56" s="576">
        <f t="shared" si="14"/>
        <v>0</v>
      </c>
    </row>
    <row r="57" spans="1:12" s="563" customFormat="1" ht="12.75" customHeight="1">
      <c r="A57" s="24"/>
      <c r="B57" s="34"/>
      <c r="C57" s="88" t="s">
        <v>148</v>
      </c>
      <c r="D57" s="260" t="s">
        <v>149</v>
      </c>
      <c r="E57" s="257">
        <f aca="true" t="shared" si="15" ref="E57:L57">SUM(E50:E56)</f>
        <v>0</v>
      </c>
      <c r="F57" s="266">
        <f t="shared" si="15"/>
        <v>0</v>
      </c>
      <c r="G57" s="257">
        <f t="shared" si="15"/>
        <v>0</v>
      </c>
      <c r="H57" s="264">
        <f t="shared" si="15"/>
        <v>0</v>
      </c>
      <c r="I57" s="597">
        <f t="shared" si="15"/>
        <v>0</v>
      </c>
      <c r="J57" s="258">
        <f t="shared" si="15"/>
        <v>0</v>
      </c>
      <c r="K57" s="264">
        <f t="shared" si="15"/>
        <v>0</v>
      </c>
      <c r="L57" s="259">
        <f t="shared" si="15"/>
        <v>0</v>
      </c>
    </row>
    <row r="58" spans="1:12" s="563" customFormat="1" ht="12.75" customHeight="1">
      <c r="A58" s="46"/>
      <c r="B58" s="104" t="s">
        <v>236</v>
      </c>
      <c r="C58" s="463"/>
      <c r="D58" s="5">
        <v>1300</v>
      </c>
      <c r="E58" s="207"/>
      <c r="F58" s="591"/>
      <c r="G58" s="207"/>
      <c r="H58" s="593"/>
      <c r="I58" s="576"/>
      <c r="J58" s="207"/>
      <c r="K58" s="351"/>
      <c r="L58" s="576"/>
    </row>
    <row r="59" spans="1:12" s="563" customFormat="1" ht="12.75" customHeight="1">
      <c r="A59" s="76">
        <v>34</v>
      </c>
      <c r="B59" s="6" t="s">
        <v>151</v>
      </c>
      <c r="C59" s="20"/>
      <c r="D59" s="113">
        <v>1310</v>
      </c>
      <c r="E59" s="207">
        <f>+'2. Proposed Cash Flow Analysis'!F57</f>
        <v>0</v>
      </c>
      <c r="F59" s="209">
        <v>0</v>
      </c>
      <c r="G59" s="207">
        <f>+'2. Proposed Cash Flow Analysis'!G57</f>
        <v>0</v>
      </c>
      <c r="H59" s="210">
        <v>0</v>
      </c>
      <c r="I59" s="207">
        <f>+'2. Proposed Cash Flow Analysis'!H57</f>
        <v>0</v>
      </c>
      <c r="J59" s="207">
        <f aca="true" t="shared" si="16" ref="J59:K61">+E59+G59</f>
        <v>0</v>
      </c>
      <c r="K59" s="351">
        <f t="shared" si="16"/>
        <v>0</v>
      </c>
      <c r="L59" s="576">
        <f>+I59</f>
        <v>0</v>
      </c>
    </row>
    <row r="60" spans="1:12" s="563" customFormat="1" ht="12.75" customHeight="1">
      <c r="A60" s="76">
        <v>35</v>
      </c>
      <c r="B60" s="6" t="s">
        <v>152</v>
      </c>
      <c r="C60" s="114"/>
      <c r="D60" s="115">
        <v>1320</v>
      </c>
      <c r="E60" s="207">
        <f>+'2. Proposed Cash Flow Analysis'!F58</f>
        <v>0</v>
      </c>
      <c r="F60" s="209">
        <v>0</v>
      </c>
      <c r="G60" s="207">
        <f>+'2. Proposed Cash Flow Analysis'!G58</f>
        <v>0</v>
      </c>
      <c r="H60" s="210">
        <v>0</v>
      </c>
      <c r="I60" s="207">
        <f>+'2. Proposed Cash Flow Analysis'!H58</f>
        <v>0</v>
      </c>
      <c r="J60" s="207">
        <f t="shared" si="16"/>
        <v>0</v>
      </c>
      <c r="K60" s="351">
        <f t="shared" si="16"/>
        <v>0</v>
      </c>
      <c r="L60" s="576">
        <f>+I60</f>
        <v>0</v>
      </c>
    </row>
    <row r="61" spans="1:12" s="563" customFormat="1" ht="12.75" customHeight="1">
      <c r="A61" s="76">
        <v>36</v>
      </c>
      <c r="B61" s="6" t="s">
        <v>153</v>
      </c>
      <c r="C61" s="114"/>
      <c r="D61" s="115">
        <v>1300</v>
      </c>
      <c r="E61" s="207">
        <f>+'2. Proposed Cash Flow Analysis'!F59</f>
        <v>0</v>
      </c>
      <c r="F61" s="209">
        <v>0</v>
      </c>
      <c r="G61" s="207">
        <f>+'2. Proposed Cash Flow Analysis'!G59</f>
        <v>0</v>
      </c>
      <c r="H61" s="210">
        <v>0</v>
      </c>
      <c r="I61" s="207">
        <f>+'2. Proposed Cash Flow Analysis'!H59</f>
        <v>0</v>
      </c>
      <c r="J61" s="207">
        <f t="shared" si="16"/>
        <v>0</v>
      </c>
      <c r="K61" s="351">
        <f>+F61+H61</f>
        <v>0</v>
      </c>
      <c r="L61" s="576">
        <f>+I61</f>
        <v>0</v>
      </c>
    </row>
    <row r="62" spans="1:12" s="563" customFormat="1" ht="12.75" customHeight="1">
      <c r="A62" s="76">
        <v>37</v>
      </c>
      <c r="B62" s="6" t="s">
        <v>154</v>
      </c>
      <c r="C62" s="20" t="s">
        <v>306</v>
      </c>
      <c r="D62" s="115"/>
      <c r="E62" s="207"/>
      <c r="F62" s="589"/>
      <c r="G62" s="207"/>
      <c r="H62" s="208"/>
      <c r="I62" s="576"/>
      <c r="J62" s="207"/>
      <c r="K62" s="351"/>
      <c r="L62" s="576"/>
    </row>
    <row r="63" spans="1:12" s="563" customFormat="1" ht="12.75" customHeight="1">
      <c r="A63" s="76"/>
      <c r="B63" s="99" t="s">
        <v>155</v>
      </c>
      <c r="C63" s="116"/>
      <c r="D63" s="115">
        <v>1330</v>
      </c>
      <c r="E63" s="207">
        <f>+'2. Proposed Cash Flow Analysis'!F61</f>
        <v>0</v>
      </c>
      <c r="F63" s="209">
        <v>0</v>
      </c>
      <c r="G63" s="207">
        <f>+'2. Proposed Cash Flow Analysis'!G61</f>
        <v>0</v>
      </c>
      <c r="H63" s="210">
        <v>0</v>
      </c>
      <c r="I63" s="598">
        <f>+'2. Proposed Cash Flow Analysis'!H61</f>
        <v>0</v>
      </c>
      <c r="J63" s="207">
        <f aca="true" t="shared" si="17" ref="J63:K65">+E63+G63</f>
        <v>0</v>
      </c>
      <c r="K63" s="351">
        <f t="shared" si="17"/>
        <v>0</v>
      </c>
      <c r="L63" s="576">
        <f>+I63</f>
        <v>0</v>
      </c>
    </row>
    <row r="64" spans="1:12" s="563" customFormat="1" ht="12.75" customHeight="1">
      <c r="A64" s="76"/>
      <c r="B64" s="99" t="s">
        <v>156</v>
      </c>
      <c r="C64" s="117"/>
      <c r="D64" s="115">
        <v>1330</v>
      </c>
      <c r="E64" s="207">
        <f>+'2. Proposed Cash Flow Analysis'!F62</f>
        <v>0</v>
      </c>
      <c r="F64" s="209">
        <v>0</v>
      </c>
      <c r="G64" s="207">
        <f>+'2. Proposed Cash Flow Analysis'!G62</f>
        <v>0</v>
      </c>
      <c r="H64" s="210">
        <v>0</v>
      </c>
      <c r="I64" s="598">
        <f>+'2. Proposed Cash Flow Analysis'!H62</f>
        <v>0</v>
      </c>
      <c r="J64" s="207">
        <f t="shared" si="17"/>
        <v>0</v>
      </c>
      <c r="K64" s="351">
        <f t="shared" si="17"/>
        <v>0</v>
      </c>
      <c r="L64" s="576">
        <f>+I64</f>
        <v>0</v>
      </c>
    </row>
    <row r="65" spans="1:12" s="563" customFormat="1" ht="12.75" customHeight="1">
      <c r="A65" s="76"/>
      <c r="B65" s="99" t="s">
        <v>157</v>
      </c>
      <c r="C65" s="117"/>
      <c r="D65" s="115">
        <v>1330</v>
      </c>
      <c r="E65" s="207">
        <f>+'2. Proposed Cash Flow Analysis'!F63</f>
        <v>0</v>
      </c>
      <c r="F65" s="209">
        <v>0</v>
      </c>
      <c r="G65" s="207">
        <f>+'2. Proposed Cash Flow Analysis'!G63</f>
        <v>0</v>
      </c>
      <c r="H65" s="210">
        <v>0</v>
      </c>
      <c r="I65" s="598">
        <f>+'2. Proposed Cash Flow Analysis'!H63</f>
        <v>0</v>
      </c>
      <c r="J65" s="207">
        <f t="shared" si="17"/>
        <v>0</v>
      </c>
      <c r="K65" s="351">
        <f t="shared" si="17"/>
        <v>0</v>
      </c>
      <c r="L65" s="576">
        <f>+I65</f>
        <v>0</v>
      </c>
    </row>
    <row r="66" spans="1:12" s="563" customFormat="1" ht="12.75" customHeight="1">
      <c r="A66" s="76"/>
      <c r="B66" s="101"/>
      <c r="C66" s="211" t="s">
        <v>298</v>
      </c>
      <c r="D66" s="115"/>
      <c r="E66" s="257">
        <f aca="true" t="shared" si="18" ref="E66:L66">SUM(E59:E65)</f>
        <v>0</v>
      </c>
      <c r="F66" s="599">
        <f t="shared" si="18"/>
        <v>0</v>
      </c>
      <c r="G66" s="257">
        <f t="shared" si="18"/>
        <v>0</v>
      </c>
      <c r="H66" s="263">
        <f t="shared" si="18"/>
        <v>0</v>
      </c>
      <c r="I66" s="595">
        <f t="shared" si="18"/>
        <v>0</v>
      </c>
      <c r="J66" s="257">
        <f t="shared" si="18"/>
        <v>0</v>
      </c>
      <c r="K66" s="264">
        <f t="shared" si="18"/>
        <v>0</v>
      </c>
      <c r="L66" s="259">
        <f t="shared" si="18"/>
        <v>0</v>
      </c>
    </row>
    <row r="67" spans="1:12" s="563" customFormat="1" ht="12.75" customHeight="1">
      <c r="A67" s="46">
        <v>38</v>
      </c>
      <c r="B67" s="205" t="s">
        <v>158</v>
      </c>
      <c r="C67" s="548"/>
      <c r="D67" s="600"/>
      <c r="E67" s="230">
        <f aca="true" t="shared" si="19" ref="E67:K67">+E48-E57-E66</f>
        <v>0</v>
      </c>
      <c r="F67" s="378" t="e">
        <f t="shared" si="19"/>
        <v>#VALUE!</v>
      </c>
      <c r="G67" s="230">
        <f t="shared" si="19"/>
        <v>0</v>
      </c>
      <c r="H67" s="378" t="e">
        <f t="shared" si="19"/>
        <v>#VALUE!</v>
      </c>
      <c r="I67" s="289">
        <f t="shared" si="19"/>
        <v>0</v>
      </c>
      <c r="J67" s="230">
        <f t="shared" si="19"/>
        <v>0</v>
      </c>
      <c r="K67" s="558" t="e">
        <f t="shared" si="19"/>
        <v>#VALUE!</v>
      </c>
      <c r="L67" s="758">
        <f aca="true" t="shared" si="20" ref="L67:L80">+I67</f>
        <v>0</v>
      </c>
    </row>
    <row r="68" spans="1:12" s="563" customFormat="1" ht="12.75" customHeight="1">
      <c r="A68" s="339"/>
      <c r="B68" s="25" t="s">
        <v>290</v>
      </c>
      <c r="C68" s="94"/>
      <c r="D68" s="51"/>
      <c r="E68" s="340"/>
      <c r="F68" s="342"/>
      <c r="G68" s="296"/>
      <c r="H68" s="342"/>
      <c r="I68" s="85"/>
      <c r="J68" s="229"/>
      <c r="K68" s="559"/>
      <c r="L68" s="752"/>
    </row>
    <row r="69" spans="1:12" s="563" customFormat="1" ht="12.75" customHeight="1">
      <c r="A69" s="76">
        <v>39</v>
      </c>
      <c r="B69" s="1" t="s">
        <v>292</v>
      </c>
      <c r="C69" s="20"/>
      <c r="D69" s="51"/>
      <c r="E69" s="601">
        <f>'2. Proposed Cash Flow Analysis'!F67</f>
        <v>0</v>
      </c>
      <c r="F69" s="210">
        <v>0</v>
      </c>
      <c r="G69" s="96"/>
      <c r="H69" s="351"/>
      <c r="I69" s="85"/>
      <c r="J69" s="207">
        <f aca="true" t="shared" si="21" ref="J69:K72">+E69+G69</f>
        <v>0</v>
      </c>
      <c r="K69" s="351">
        <f t="shared" si="21"/>
        <v>0</v>
      </c>
      <c r="L69" s="576"/>
    </row>
    <row r="70" spans="1:12" s="563" customFormat="1" ht="12.75" customHeight="1">
      <c r="A70" s="76">
        <v>40</v>
      </c>
      <c r="B70" s="6" t="s">
        <v>288</v>
      </c>
      <c r="C70" s="20"/>
      <c r="D70" s="51"/>
      <c r="E70" s="601">
        <f>'2. Proposed Cash Flow Analysis'!F68</f>
        <v>0</v>
      </c>
      <c r="F70" s="210">
        <v>0</v>
      </c>
      <c r="G70" s="96">
        <f>'2. Proposed Cash Flow Analysis'!G68</f>
        <v>0</v>
      </c>
      <c r="H70" s="210">
        <v>0</v>
      </c>
      <c r="I70" s="85">
        <f>'2. Proposed Cash Flow Analysis'!H68</f>
        <v>0</v>
      </c>
      <c r="J70" s="207">
        <f t="shared" si="21"/>
        <v>0</v>
      </c>
      <c r="K70" s="351">
        <f t="shared" si="21"/>
        <v>0</v>
      </c>
      <c r="L70" s="576">
        <f t="shared" si="20"/>
        <v>0</v>
      </c>
    </row>
    <row r="71" spans="1:12" s="563" customFormat="1" ht="12.75" customHeight="1">
      <c r="A71" s="76">
        <v>41</v>
      </c>
      <c r="B71" s="6" t="s">
        <v>289</v>
      </c>
      <c r="C71" s="20"/>
      <c r="D71" s="51"/>
      <c r="E71" s="601">
        <f>'2. Proposed Cash Flow Analysis'!F69</f>
        <v>0</v>
      </c>
      <c r="F71" s="210">
        <v>0</v>
      </c>
      <c r="G71" s="96">
        <f>'2. Proposed Cash Flow Analysis'!G69</f>
        <v>0</v>
      </c>
      <c r="H71" s="210">
        <v>0</v>
      </c>
      <c r="I71" s="85">
        <f>'2. Proposed Cash Flow Analysis'!H69</f>
        <v>0</v>
      </c>
      <c r="J71" s="207">
        <f t="shared" si="21"/>
        <v>0</v>
      </c>
      <c r="K71" s="351">
        <f t="shared" si="21"/>
        <v>0</v>
      </c>
      <c r="L71" s="590">
        <f t="shared" si="20"/>
        <v>0</v>
      </c>
    </row>
    <row r="72" spans="1:12" s="563" customFormat="1" ht="12.75" customHeight="1">
      <c r="A72" s="76">
        <v>42</v>
      </c>
      <c r="B72" s="6" t="s">
        <v>305</v>
      </c>
      <c r="C72" s="116"/>
      <c r="D72" s="51"/>
      <c r="E72" s="601">
        <f>'2. Proposed Cash Flow Analysis'!F70</f>
        <v>0</v>
      </c>
      <c r="F72" s="210">
        <v>0</v>
      </c>
      <c r="G72" s="96">
        <f>'2. Proposed Cash Flow Analysis'!G70</f>
        <v>0</v>
      </c>
      <c r="H72" s="210">
        <v>0</v>
      </c>
      <c r="I72" s="85">
        <f>'2. Proposed Cash Flow Analysis'!H70</f>
        <v>0</v>
      </c>
      <c r="J72" s="207">
        <f t="shared" si="21"/>
        <v>0</v>
      </c>
      <c r="K72" s="351">
        <f t="shared" si="21"/>
        <v>0</v>
      </c>
      <c r="L72" s="590">
        <f t="shared" si="20"/>
        <v>0</v>
      </c>
    </row>
    <row r="73" spans="1:12" s="563" customFormat="1" ht="12.75" customHeight="1">
      <c r="A73" s="75"/>
      <c r="B73" s="34"/>
      <c r="C73" s="118" t="s">
        <v>293</v>
      </c>
      <c r="D73" s="86"/>
      <c r="E73" s="349">
        <f aca="true" t="shared" si="22" ref="E73:L73">SUM(E69:E72)</f>
        <v>0</v>
      </c>
      <c r="F73" s="227">
        <f t="shared" si="22"/>
        <v>0</v>
      </c>
      <c r="G73" s="103">
        <f t="shared" si="22"/>
        <v>0</v>
      </c>
      <c r="H73" s="227">
        <f t="shared" si="22"/>
        <v>0</v>
      </c>
      <c r="I73" s="90">
        <f t="shared" si="22"/>
        <v>0</v>
      </c>
      <c r="J73" s="198">
        <f t="shared" si="22"/>
        <v>0</v>
      </c>
      <c r="K73" s="227">
        <f t="shared" si="22"/>
        <v>0</v>
      </c>
      <c r="L73" s="759">
        <f t="shared" si="22"/>
        <v>0</v>
      </c>
    </row>
    <row r="74" spans="1:12" s="563" customFormat="1" ht="12.75" customHeight="1">
      <c r="A74" s="76"/>
      <c r="B74" s="15" t="s">
        <v>291</v>
      </c>
      <c r="C74" s="20"/>
      <c r="D74" s="51"/>
      <c r="E74" s="341"/>
      <c r="F74" s="343"/>
      <c r="G74" s="338"/>
      <c r="H74" s="343"/>
      <c r="I74" s="333"/>
      <c r="J74" s="207"/>
      <c r="K74" s="351"/>
      <c r="L74" s="576"/>
    </row>
    <row r="75" spans="1:12" s="563" customFormat="1" ht="12.75" customHeight="1">
      <c r="A75" s="76">
        <v>43</v>
      </c>
      <c r="B75" s="6" t="s">
        <v>159</v>
      </c>
      <c r="C75" s="121"/>
      <c r="D75" s="21" t="s">
        <v>110</v>
      </c>
      <c r="E75" s="602">
        <f>'2. Proposed Cash Flow Analysis'!F73</f>
        <v>0</v>
      </c>
      <c r="F75" s="603">
        <v>0</v>
      </c>
      <c r="G75" s="96">
        <f>'2. Proposed Cash Flow Analysis'!G73</f>
        <v>0</v>
      </c>
      <c r="H75" s="210">
        <v>0</v>
      </c>
      <c r="I75" s="85">
        <f>'2. Proposed Cash Flow Analysis'!H73</f>
        <v>0</v>
      </c>
      <c r="J75" s="207">
        <f aca="true" t="shared" si="23" ref="J75:K80">+E75+G75</f>
        <v>0</v>
      </c>
      <c r="K75" s="351">
        <f t="shared" si="23"/>
        <v>0</v>
      </c>
      <c r="L75" s="590">
        <f>+I75</f>
        <v>0</v>
      </c>
    </row>
    <row r="76" spans="1:12" s="563" customFormat="1" ht="12.75" customHeight="1">
      <c r="A76" s="28">
        <v>44</v>
      </c>
      <c r="B76" s="388" t="s">
        <v>265</v>
      </c>
      <c r="C76" s="6"/>
      <c r="D76" s="51"/>
      <c r="E76" s="602">
        <f>'2. Proposed Cash Flow Analysis'!F74</f>
        <v>0</v>
      </c>
      <c r="F76" s="603">
        <v>0</v>
      </c>
      <c r="G76" s="96">
        <f>'2. Proposed Cash Flow Analysis'!G74</f>
        <v>0</v>
      </c>
      <c r="H76" s="604">
        <v>0</v>
      </c>
      <c r="I76" s="85">
        <f>'2. Proposed Cash Flow Analysis'!H74</f>
        <v>0</v>
      </c>
      <c r="J76" s="207">
        <f t="shared" si="23"/>
        <v>0</v>
      </c>
      <c r="K76" s="351">
        <f>+F76+H76</f>
        <v>0</v>
      </c>
      <c r="L76" s="576">
        <f t="shared" si="20"/>
        <v>0</v>
      </c>
    </row>
    <row r="77" spans="1:12" s="563" customFormat="1" ht="12.75" customHeight="1">
      <c r="A77" s="28">
        <v>45</v>
      </c>
      <c r="B77" s="6" t="s">
        <v>264</v>
      </c>
      <c r="C77" s="6"/>
      <c r="D77" s="51"/>
      <c r="E77" s="602">
        <f>'2. Proposed Cash Flow Analysis'!F75</f>
        <v>0</v>
      </c>
      <c r="F77" s="603">
        <v>0</v>
      </c>
      <c r="G77" s="96">
        <f>'2. Proposed Cash Flow Analysis'!G75</f>
        <v>0</v>
      </c>
      <c r="H77" s="604">
        <v>0</v>
      </c>
      <c r="I77" s="85">
        <f>'2. Proposed Cash Flow Analysis'!H75</f>
        <v>0</v>
      </c>
      <c r="J77" s="207">
        <f t="shared" si="23"/>
        <v>0</v>
      </c>
      <c r="K77" s="351">
        <f>+F77+H77</f>
        <v>0</v>
      </c>
      <c r="L77" s="576">
        <f t="shared" si="20"/>
        <v>0</v>
      </c>
    </row>
    <row r="78" spans="1:12" s="563" customFormat="1" ht="12.75" customHeight="1">
      <c r="A78" s="76">
        <v>46</v>
      </c>
      <c r="B78" s="6" t="s">
        <v>160</v>
      </c>
      <c r="C78" s="20"/>
      <c r="D78" s="51"/>
      <c r="E78" s="601">
        <f>'2. Proposed Cash Flow Analysis'!F76</f>
        <v>0</v>
      </c>
      <c r="F78" s="603">
        <v>0</v>
      </c>
      <c r="G78" s="605">
        <f>'2. Proposed Cash Flow Analysis'!G76</f>
        <v>0</v>
      </c>
      <c r="H78" s="210">
        <v>0</v>
      </c>
      <c r="I78" s="85">
        <f>'2. Proposed Cash Flow Analysis'!H76</f>
        <v>0</v>
      </c>
      <c r="J78" s="207">
        <f t="shared" si="23"/>
        <v>0</v>
      </c>
      <c r="K78" s="351">
        <f>+F78+H78</f>
        <v>0</v>
      </c>
      <c r="L78" s="576">
        <f t="shared" si="20"/>
        <v>0</v>
      </c>
    </row>
    <row r="79" spans="1:12" s="563" customFormat="1" ht="12.75" customHeight="1">
      <c r="A79" s="76">
        <v>47</v>
      </c>
      <c r="B79" s="6" t="s">
        <v>161</v>
      </c>
      <c r="C79" s="20"/>
      <c r="D79" s="51"/>
      <c r="E79" s="601">
        <f>'2. Proposed Cash Flow Analysis'!F77</f>
        <v>0</v>
      </c>
      <c r="F79" s="210">
        <v>0</v>
      </c>
      <c r="G79" s="96">
        <f>'2. Proposed Cash Flow Analysis'!G77</f>
        <v>0</v>
      </c>
      <c r="H79" s="210">
        <v>0</v>
      </c>
      <c r="I79" s="85">
        <f>'2. Proposed Cash Flow Analysis'!H77</f>
        <v>0</v>
      </c>
      <c r="J79" s="207">
        <f t="shared" si="23"/>
        <v>0</v>
      </c>
      <c r="K79" s="351">
        <f>+F79+H79</f>
        <v>0</v>
      </c>
      <c r="L79" s="576">
        <f t="shared" si="20"/>
        <v>0</v>
      </c>
    </row>
    <row r="80" spans="1:12" s="563" customFormat="1" ht="12.75" customHeight="1">
      <c r="A80" s="76">
        <v>48</v>
      </c>
      <c r="B80" s="6" t="s">
        <v>305</v>
      </c>
      <c r="C80" s="116"/>
      <c r="D80" s="51"/>
      <c r="E80" s="601">
        <f>'2. Proposed Cash Flow Analysis'!F78</f>
        <v>0</v>
      </c>
      <c r="F80" s="210">
        <v>0</v>
      </c>
      <c r="G80" s="96">
        <f>'2. Proposed Cash Flow Analysis'!G78</f>
        <v>0</v>
      </c>
      <c r="H80" s="210">
        <v>0</v>
      </c>
      <c r="I80" s="85">
        <f>'2. Proposed Cash Flow Analysis'!H78</f>
        <v>0</v>
      </c>
      <c r="J80" s="207">
        <f t="shared" si="23"/>
        <v>0</v>
      </c>
      <c r="K80" s="351">
        <f>+F80+H80</f>
        <v>0</v>
      </c>
      <c r="L80" s="576">
        <f t="shared" si="20"/>
        <v>0</v>
      </c>
    </row>
    <row r="81" spans="1:12" s="563" customFormat="1" ht="12.75" customHeight="1">
      <c r="A81" s="75"/>
      <c r="B81" s="34"/>
      <c r="C81" s="118" t="s">
        <v>294</v>
      </c>
      <c r="D81" s="86"/>
      <c r="E81" s="349">
        <f aca="true" t="shared" si="24" ref="E81:L81">SUM(E75:E80)</f>
        <v>0</v>
      </c>
      <c r="F81" s="227">
        <f t="shared" si="24"/>
        <v>0</v>
      </c>
      <c r="G81" s="350">
        <f t="shared" si="24"/>
        <v>0</v>
      </c>
      <c r="H81" s="227">
        <f t="shared" si="24"/>
        <v>0</v>
      </c>
      <c r="I81" s="90">
        <f t="shared" si="24"/>
        <v>0</v>
      </c>
      <c r="J81" s="198">
        <f t="shared" si="24"/>
        <v>0</v>
      </c>
      <c r="K81" s="227">
        <f t="shared" si="24"/>
        <v>0</v>
      </c>
      <c r="L81" s="753">
        <f t="shared" si="24"/>
        <v>0</v>
      </c>
    </row>
    <row r="82" spans="4:12" s="1" customFormat="1" ht="6" customHeight="1" thickBot="1">
      <c r="D82" s="5"/>
      <c r="E82" s="576"/>
      <c r="F82" s="442"/>
      <c r="G82" s="606"/>
      <c r="H82" s="606"/>
      <c r="I82" s="606"/>
      <c r="J82" s="606"/>
      <c r="K82" s="607"/>
      <c r="L82" s="576"/>
    </row>
    <row r="83" spans="1:12" s="1" customFormat="1" ht="26.25" customHeight="1" thickTop="1">
      <c r="A83" s="608"/>
      <c r="B83" s="881" t="s">
        <v>320</v>
      </c>
      <c r="C83" s="892"/>
      <c r="D83" s="892"/>
      <c r="E83" s="892"/>
      <c r="F83" s="892"/>
      <c r="G83" s="892"/>
      <c r="H83" s="892"/>
      <c r="I83" s="892"/>
      <c r="J83" s="892"/>
      <c r="K83" s="892"/>
      <c r="L83" s="760"/>
    </row>
    <row r="84" spans="1:8" s="1" customFormat="1" ht="18" customHeight="1">
      <c r="A84" s="507"/>
      <c r="B84" s="65" t="s">
        <v>87</v>
      </c>
      <c r="E84" s="734"/>
      <c r="F84" s="734"/>
      <c r="G84" s="734"/>
      <c r="H84" s="3"/>
    </row>
    <row r="85" spans="1:12" s="1" customFormat="1" ht="17.25" customHeight="1">
      <c r="A85" s="507"/>
      <c r="B85" s="65" t="s">
        <v>91</v>
      </c>
      <c r="C85" s="875"/>
      <c r="D85" s="875"/>
      <c r="E85" s="875"/>
      <c r="F85" s="875"/>
      <c r="G85" s="875"/>
      <c r="H85" s="875"/>
      <c r="I85" s="875"/>
      <c r="J85" s="875"/>
      <c r="K85" s="889"/>
      <c r="L85" s="890"/>
    </row>
    <row r="86" spans="1:12" s="1" customFormat="1" ht="30" customHeight="1" thickBot="1">
      <c r="A86" s="609"/>
      <c r="B86" s="414" t="s">
        <v>310</v>
      </c>
      <c r="C86" s="871" t="s">
        <v>317</v>
      </c>
      <c r="D86" s="871"/>
      <c r="E86" s="871" t="s">
        <v>309</v>
      </c>
      <c r="F86" s="871"/>
      <c r="G86" s="871"/>
      <c r="H86" s="871" t="s">
        <v>89</v>
      </c>
      <c r="I86" s="871"/>
      <c r="J86" s="871"/>
      <c r="K86" s="871" t="s">
        <v>90</v>
      </c>
      <c r="L86" s="872"/>
    </row>
    <row r="87" spans="1:12" s="1" customFormat="1" ht="6.75" customHeight="1" thickBot="1" thickTop="1">
      <c r="A87" s="610"/>
      <c r="B87" s="610"/>
      <c r="C87" s="610"/>
      <c r="D87" s="610"/>
      <c r="E87" s="610"/>
      <c r="F87" s="610"/>
      <c r="G87" s="610"/>
      <c r="H87" s="610"/>
      <c r="I87" s="610"/>
      <c r="J87" s="610"/>
      <c r="K87" s="610"/>
      <c r="L87" s="610"/>
    </row>
    <row r="88" spans="1:12" ht="12" customHeight="1" thickTop="1">
      <c r="A88" s="763"/>
      <c r="B88" s="764"/>
      <c r="C88" s="764" t="s">
        <v>314</v>
      </c>
      <c r="D88" s="765">
        <f>F69</f>
        <v>0</v>
      </c>
      <c r="E88" s="764" t="s">
        <v>315</v>
      </c>
      <c r="F88" s="764"/>
      <c r="G88" s="766"/>
      <c r="H88" s="767"/>
      <c r="I88" s="768"/>
      <c r="J88" s="764"/>
      <c r="K88" s="764"/>
      <c r="L88" s="769"/>
    </row>
    <row r="89" spans="1:12" ht="36" customHeight="1">
      <c r="A89" s="563"/>
      <c r="B89" s="762" t="s">
        <v>316</v>
      </c>
      <c r="C89" s="867"/>
      <c r="D89" s="867"/>
      <c r="E89" s="553"/>
      <c r="F89" s="1"/>
      <c r="G89" s="762" t="s">
        <v>316</v>
      </c>
      <c r="H89" s="867"/>
      <c r="I89" s="867"/>
      <c r="J89" s="867"/>
      <c r="K89" s="867"/>
      <c r="L89" s="770"/>
    </row>
    <row r="90" spans="1:12" ht="21.75" customHeight="1" thickBot="1">
      <c r="A90" s="771"/>
      <c r="B90" s="772" t="s">
        <v>312</v>
      </c>
      <c r="C90" s="893" t="s">
        <v>313</v>
      </c>
      <c r="D90" s="893"/>
      <c r="E90" s="773" t="s">
        <v>90</v>
      </c>
      <c r="F90" s="772"/>
      <c r="G90" s="772" t="s">
        <v>224</v>
      </c>
      <c r="H90" s="893" t="s">
        <v>311</v>
      </c>
      <c r="I90" s="893"/>
      <c r="J90" s="893"/>
      <c r="K90" s="893"/>
      <c r="L90" s="774" t="s">
        <v>90</v>
      </c>
    </row>
    <row r="91" spans="1:12" ht="13.5" thickTop="1">
      <c r="A91" s="1"/>
      <c r="B91" s="1"/>
      <c r="C91" s="1"/>
      <c r="D91" s="1"/>
      <c r="E91" s="1"/>
      <c r="F91" s="1"/>
      <c r="G91" s="1"/>
      <c r="H91" s="1"/>
      <c r="I91" s="1"/>
      <c r="J91" s="1"/>
      <c r="K91" s="1"/>
      <c r="L91" s="1"/>
    </row>
    <row r="92" spans="1:12" ht="12.75">
      <c r="A92" s="1"/>
      <c r="B92" s="1"/>
      <c r="C92" s="1"/>
      <c r="D92" s="1"/>
      <c r="E92" s="1"/>
      <c r="F92" s="1"/>
      <c r="G92" s="1"/>
      <c r="H92" s="1"/>
      <c r="I92" s="1"/>
      <c r="J92" s="1"/>
      <c r="K92" s="1"/>
      <c r="L92" s="1"/>
    </row>
    <row r="93" spans="1:12" ht="12.75">
      <c r="A93" s="1"/>
      <c r="B93" s="1"/>
      <c r="C93" s="1"/>
      <c r="D93" s="1"/>
      <c r="E93" s="1"/>
      <c r="F93" s="1"/>
      <c r="G93" s="1"/>
      <c r="H93" s="1"/>
      <c r="I93" s="1"/>
      <c r="J93" s="1"/>
      <c r="K93" s="1"/>
      <c r="L93" s="1"/>
    </row>
    <row r="94" spans="1:12" ht="12.75">
      <c r="A94" s="1"/>
      <c r="B94" s="1"/>
      <c r="C94" s="1"/>
      <c r="D94" s="1"/>
      <c r="E94" s="1"/>
      <c r="F94" s="1"/>
      <c r="G94" s="1"/>
      <c r="H94" s="1"/>
      <c r="I94" s="1"/>
      <c r="J94" s="1"/>
      <c r="K94" s="1"/>
      <c r="L94" s="1"/>
    </row>
    <row r="95" spans="1:12" ht="12.75">
      <c r="A95" s="1"/>
      <c r="B95" s="1"/>
      <c r="C95" s="1"/>
      <c r="D95" s="1"/>
      <c r="E95" s="1"/>
      <c r="F95" s="1"/>
      <c r="G95" s="1"/>
      <c r="H95" s="1"/>
      <c r="I95" s="1"/>
      <c r="J95" s="1"/>
      <c r="K95" s="1"/>
      <c r="L95" s="1"/>
    </row>
    <row r="96" spans="1:12" ht="12.75">
      <c r="A96" s="1"/>
      <c r="B96" s="1"/>
      <c r="C96" s="1"/>
      <c r="D96" s="1"/>
      <c r="E96" s="1"/>
      <c r="F96" s="1"/>
      <c r="G96" s="1"/>
      <c r="H96" s="1"/>
      <c r="I96" s="1"/>
      <c r="J96" s="1"/>
      <c r="K96" s="1"/>
      <c r="L96" s="1"/>
    </row>
    <row r="97" spans="1:12" ht="12.75">
      <c r="A97" s="1"/>
      <c r="B97" s="1"/>
      <c r="C97" s="1"/>
      <c r="D97" s="1"/>
      <c r="E97" s="1"/>
      <c r="F97" s="1"/>
      <c r="G97" s="1"/>
      <c r="H97" s="1"/>
      <c r="I97" s="1"/>
      <c r="J97" s="1"/>
      <c r="K97" s="1"/>
      <c r="L97" s="1"/>
    </row>
    <row r="98" spans="1:12" ht="12.75">
      <c r="A98" s="1"/>
      <c r="B98" s="1"/>
      <c r="C98" s="1"/>
      <c r="D98" s="1"/>
      <c r="E98" s="1"/>
      <c r="F98" s="1"/>
      <c r="G98" s="1"/>
      <c r="H98" s="1"/>
      <c r="I98" s="1"/>
      <c r="J98" s="1"/>
      <c r="K98" s="1"/>
      <c r="L98" s="1"/>
    </row>
    <row r="99" spans="1:12" ht="12.75">
      <c r="A99" s="1"/>
      <c r="B99" s="1"/>
      <c r="C99" s="1"/>
      <c r="D99" s="1"/>
      <c r="E99" s="1"/>
      <c r="F99" s="1"/>
      <c r="G99" s="1"/>
      <c r="H99" s="1"/>
      <c r="I99" s="1"/>
      <c r="J99" s="1"/>
      <c r="K99" s="1"/>
      <c r="L99" s="1"/>
    </row>
    <row r="100" spans="1:12" ht="12.75">
      <c r="A100" s="1"/>
      <c r="B100" s="1"/>
      <c r="C100" s="1"/>
      <c r="D100" s="1"/>
      <c r="E100" s="1"/>
      <c r="F100" s="1"/>
      <c r="G100" s="1"/>
      <c r="H100" s="1"/>
      <c r="I100" s="1"/>
      <c r="J100" s="1"/>
      <c r="K100" s="1"/>
      <c r="L100" s="1"/>
    </row>
    <row r="101" spans="1:12" ht="12.75">
      <c r="A101" s="1"/>
      <c r="B101" s="1"/>
      <c r="C101" s="1"/>
      <c r="D101" s="1"/>
      <c r="E101" s="1"/>
      <c r="F101" s="1"/>
      <c r="G101" s="1"/>
      <c r="H101" s="1"/>
      <c r="I101" s="1"/>
      <c r="J101" s="1"/>
      <c r="K101" s="1"/>
      <c r="L101" s="1"/>
    </row>
    <row r="102" spans="1:12" ht="12.75">
      <c r="A102" s="1"/>
      <c r="B102" s="1"/>
      <c r="C102" s="1"/>
      <c r="D102" s="1"/>
      <c r="E102" s="1"/>
      <c r="F102" s="1"/>
      <c r="G102" s="1"/>
      <c r="H102" s="1"/>
      <c r="I102" s="1"/>
      <c r="J102" s="1"/>
      <c r="K102" s="1"/>
      <c r="L102" s="1"/>
    </row>
    <row r="103" spans="1:12" ht="12.75">
      <c r="A103" s="1"/>
      <c r="B103" s="1"/>
      <c r="C103" s="1"/>
      <c r="D103" s="1"/>
      <c r="E103" s="1"/>
      <c r="F103" s="1"/>
      <c r="G103" s="1"/>
      <c r="H103" s="1"/>
      <c r="I103" s="1"/>
      <c r="J103" s="1"/>
      <c r="K103" s="1"/>
      <c r="L103" s="1"/>
    </row>
    <row r="104" spans="1:12" ht="12.75">
      <c r="A104" s="1"/>
      <c r="B104" s="1"/>
      <c r="C104" s="1"/>
      <c r="D104" s="1"/>
      <c r="E104" s="1"/>
      <c r="F104" s="1"/>
      <c r="G104" s="1"/>
      <c r="H104" s="1"/>
      <c r="I104" s="1"/>
      <c r="J104" s="1"/>
      <c r="K104" s="1"/>
      <c r="L104" s="1"/>
    </row>
    <row r="105" spans="1:12" ht="12.75">
      <c r="A105" s="1"/>
      <c r="B105" s="1"/>
      <c r="C105" s="1"/>
      <c r="D105" s="1"/>
      <c r="E105" s="1"/>
      <c r="F105" s="1"/>
      <c r="G105" s="1"/>
      <c r="H105" s="1"/>
      <c r="I105" s="1"/>
      <c r="J105" s="1"/>
      <c r="K105" s="1"/>
      <c r="L105" s="1"/>
    </row>
    <row r="106" spans="1:12" ht="12.75">
      <c r="A106" s="1"/>
      <c r="B106" s="1"/>
      <c r="C106" s="1"/>
      <c r="D106" s="1"/>
      <c r="E106" s="1"/>
      <c r="F106" s="1"/>
      <c r="G106" s="1"/>
      <c r="H106" s="1"/>
      <c r="I106" s="1"/>
      <c r="J106" s="1"/>
      <c r="K106" s="1"/>
      <c r="L106" s="1"/>
    </row>
    <row r="107" spans="1:12" ht="12.75">
      <c r="A107" s="1"/>
      <c r="B107" s="1"/>
      <c r="C107" s="1"/>
      <c r="D107" s="1"/>
      <c r="E107" s="1"/>
      <c r="F107" s="1"/>
      <c r="G107" s="1"/>
      <c r="H107" s="1"/>
      <c r="I107" s="1"/>
      <c r="J107" s="1"/>
      <c r="K107" s="1"/>
      <c r="L107" s="1"/>
    </row>
    <row r="108" spans="1:12" ht="12.75">
      <c r="A108" s="1"/>
      <c r="B108" s="1"/>
      <c r="C108" s="1"/>
      <c r="D108" s="1"/>
      <c r="E108" s="1"/>
      <c r="F108" s="1"/>
      <c r="G108" s="1"/>
      <c r="H108" s="1"/>
      <c r="I108" s="1"/>
      <c r="J108" s="1"/>
      <c r="K108" s="1"/>
      <c r="L108" s="1"/>
    </row>
    <row r="109" spans="1:12" ht="12.75">
      <c r="A109" s="1"/>
      <c r="B109" s="1"/>
      <c r="C109" s="1"/>
      <c r="D109" s="1"/>
      <c r="E109" s="1"/>
      <c r="F109" s="1"/>
      <c r="G109" s="1"/>
      <c r="H109" s="1"/>
      <c r="I109" s="1"/>
      <c r="J109" s="1"/>
      <c r="K109" s="1"/>
      <c r="L109" s="1"/>
    </row>
    <row r="110" spans="1:12" ht="12.75">
      <c r="A110" s="1"/>
      <c r="B110" s="1"/>
      <c r="C110" s="1"/>
      <c r="D110" s="1"/>
      <c r="E110" s="1"/>
      <c r="F110" s="1"/>
      <c r="G110" s="1"/>
      <c r="H110" s="1"/>
      <c r="I110" s="1"/>
      <c r="J110" s="1"/>
      <c r="K110" s="1"/>
      <c r="L110" s="1"/>
    </row>
    <row r="111" spans="1:12" ht="12.75">
      <c r="A111" s="1"/>
      <c r="B111" s="1"/>
      <c r="C111" s="1"/>
      <c r="D111" s="1"/>
      <c r="E111" s="1"/>
      <c r="F111" s="1"/>
      <c r="G111" s="1"/>
      <c r="H111" s="1"/>
      <c r="I111" s="1"/>
      <c r="J111" s="1"/>
      <c r="K111" s="1"/>
      <c r="L111" s="1"/>
    </row>
    <row r="112" spans="1:12" ht="12.75">
      <c r="A112" s="1"/>
      <c r="B112" s="1"/>
      <c r="C112" s="1"/>
      <c r="D112" s="1"/>
      <c r="E112" s="1"/>
      <c r="F112" s="1"/>
      <c r="G112" s="1"/>
      <c r="H112" s="1"/>
      <c r="I112" s="1"/>
      <c r="J112" s="1"/>
      <c r="K112" s="1"/>
      <c r="L112" s="1"/>
    </row>
    <row r="113" spans="1:12" ht="12.75">
      <c r="A113" s="1"/>
      <c r="B113" s="1"/>
      <c r="C113" s="1"/>
      <c r="D113" s="1"/>
      <c r="E113" s="1"/>
      <c r="F113" s="1"/>
      <c r="G113" s="1"/>
      <c r="H113" s="1"/>
      <c r="I113" s="1"/>
      <c r="J113" s="1"/>
      <c r="K113" s="1"/>
      <c r="L113" s="1"/>
    </row>
    <row r="114" spans="1:12" ht="12.75">
      <c r="A114" s="1"/>
      <c r="B114" s="1"/>
      <c r="C114" s="1"/>
      <c r="D114" s="1"/>
      <c r="E114" s="1"/>
      <c r="F114" s="1"/>
      <c r="G114" s="1"/>
      <c r="H114" s="1"/>
      <c r="I114" s="1"/>
      <c r="J114" s="1"/>
      <c r="K114" s="1"/>
      <c r="L114" s="1"/>
    </row>
    <row r="115" spans="1:12" ht="12.75">
      <c r="A115" s="1"/>
      <c r="B115" s="1"/>
      <c r="C115" s="1"/>
      <c r="D115" s="1"/>
      <c r="E115" s="1"/>
      <c r="F115" s="1"/>
      <c r="G115" s="1"/>
      <c r="H115" s="1"/>
      <c r="I115" s="1"/>
      <c r="J115" s="1"/>
      <c r="K115" s="1"/>
      <c r="L115" s="1"/>
    </row>
    <row r="116" spans="1:12" ht="12.75">
      <c r="A116" s="1"/>
      <c r="B116" s="1"/>
      <c r="C116" s="1"/>
      <c r="D116" s="1"/>
      <c r="E116" s="1"/>
      <c r="F116" s="1"/>
      <c r="G116" s="1"/>
      <c r="H116" s="1"/>
      <c r="I116" s="1"/>
      <c r="J116" s="1"/>
      <c r="K116" s="1"/>
      <c r="L116" s="1"/>
    </row>
    <row r="117" spans="1:12" ht="12.75">
      <c r="A117" s="1"/>
      <c r="B117" s="1"/>
      <c r="C117" s="1"/>
      <c r="D117" s="1"/>
      <c r="E117" s="1"/>
      <c r="F117" s="1"/>
      <c r="G117" s="1"/>
      <c r="H117" s="1"/>
      <c r="I117" s="1"/>
      <c r="J117" s="1"/>
      <c r="K117" s="1"/>
      <c r="L117" s="1"/>
    </row>
    <row r="118" spans="1:12" ht="12.75">
      <c r="A118" s="1"/>
      <c r="B118" s="1"/>
      <c r="C118" s="1"/>
      <c r="D118" s="1"/>
      <c r="E118" s="1"/>
      <c r="F118" s="1"/>
      <c r="G118" s="1"/>
      <c r="H118" s="1"/>
      <c r="I118" s="1"/>
      <c r="J118" s="1"/>
      <c r="K118" s="1"/>
      <c r="L118" s="1"/>
    </row>
    <row r="119" spans="1:12" ht="12.75">
      <c r="A119" s="1"/>
      <c r="B119" s="1"/>
      <c r="C119" s="1"/>
      <c r="D119" s="1"/>
      <c r="E119" s="1"/>
      <c r="F119" s="1"/>
      <c r="G119" s="1"/>
      <c r="H119" s="1"/>
      <c r="I119" s="1"/>
      <c r="J119" s="1"/>
      <c r="K119" s="1"/>
      <c r="L119" s="1"/>
    </row>
    <row r="120" spans="1:12" ht="12.75">
      <c r="A120" s="1"/>
      <c r="B120" s="1"/>
      <c r="C120" s="1"/>
      <c r="D120" s="1"/>
      <c r="E120" s="1"/>
      <c r="F120" s="1"/>
      <c r="G120" s="1"/>
      <c r="H120" s="1"/>
      <c r="I120" s="1"/>
      <c r="J120" s="1"/>
      <c r="K120" s="1"/>
      <c r="L120" s="1"/>
    </row>
    <row r="121" spans="1:12" ht="12.75">
      <c r="A121" s="1"/>
      <c r="B121" s="1"/>
      <c r="C121" s="1"/>
      <c r="D121" s="1"/>
      <c r="E121" s="1"/>
      <c r="F121" s="1"/>
      <c r="G121" s="1"/>
      <c r="H121" s="1"/>
      <c r="I121" s="1"/>
      <c r="J121" s="1"/>
      <c r="K121" s="1"/>
      <c r="L121" s="1"/>
    </row>
    <row r="122" spans="1:12" ht="12.75">
      <c r="A122" s="1"/>
      <c r="B122" s="1"/>
      <c r="C122" s="1"/>
      <c r="D122" s="1"/>
      <c r="E122" s="1"/>
      <c r="F122" s="1"/>
      <c r="G122" s="1"/>
      <c r="H122" s="1"/>
      <c r="I122" s="1"/>
      <c r="J122" s="1"/>
      <c r="K122" s="1"/>
      <c r="L122" s="1"/>
    </row>
    <row r="123" spans="1:12" ht="12.75">
      <c r="A123" s="1"/>
      <c r="B123" s="1"/>
      <c r="C123" s="1"/>
      <c r="D123" s="1"/>
      <c r="E123" s="1"/>
      <c r="F123" s="1"/>
      <c r="G123" s="1"/>
      <c r="H123" s="1"/>
      <c r="I123" s="1"/>
      <c r="J123" s="1"/>
      <c r="K123" s="1"/>
      <c r="L123" s="1"/>
    </row>
    <row r="124" spans="1:12" ht="12.75">
      <c r="A124" s="1"/>
      <c r="B124" s="1"/>
      <c r="C124" s="1"/>
      <c r="D124" s="1"/>
      <c r="E124" s="1"/>
      <c r="F124" s="1"/>
      <c r="G124" s="1"/>
      <c r="H124" s="1"/>
      <c r="I124" s="1"/>
      <c r="J124" s="1"/>
      <c r="K124" s="1"/>
      <c r="L124" s="1"/>
    </row>
    <row r="125" spans="1:12" ht="12.75">
      <c r="A125" s="1"/>
      <c r="B125" s="1"/>
      <c r="C125" s="1"/>
      <c r="D125" s="1"/>
      <c r="E125" s="1"/>
      <c r="F125" s="1"/>
      <c r="G125" s="1"/>
      <c r="H125" s="1"/>
      <c r="I125" s="1"/>
      <c r="J125" s="1"/>
      <c r="K125" s="1"/>
      <c r="L125" s="1"/>
    </row>
    <row r="126" spans="1:12" ht="12.75">
      <c r="A126" s="1"/>
      <c r="B126" s="1"/>
      <c r="C126" s="1"/>
      <c r="D126" s="1"/>
      <c r="E126" s="1"/>
      <c r="F126" s="1"/>
      <c r="G126" s="1"/>
      <c r="H126" s="1"/>
      <c r="I126" s="1"/>
      <c r="J126" s="1"/>
      <c r="K126" s="1"/>
      <c r="L126" s="1"/>
    </row>
    <row r="127" spans="1:12" ht="12.75">
      <c r="A127" s="1"/>
      <c r="B127" s="1"/>
      <c r="C127" s="1"/>
      <c r="D127" s="1"/>
      <c r="E127" s="1"/>
      <c r="F127" s="1"/>
      <c r="G127" s="1"/>
      <c r="H127" s="1"/>
      <c r="I127" s="1"/>
      <c r="J127" s="1"/>
      <c r="K127" s="1"/>
      <c r="L127" s="1"/>
    </row>
    <row r="128" spans="1:12" ht="12.75">
      <c r="A128" s="1"/>
      <c r="B128" s="1"/>
      <c r="C128" s="1"/>
      <c r="D128" s="1"/>
      <c r="E128" s="1"/>
      <c r="F128" s="1"/>
      <c r="G128" s="1"/>
      <c r="H128" s="1"/>
      <c r="I128" s="1"/>
      <c r="J128" s="1"/>
      <c r="K128" s="1"/>
      <c r="L128" s="1"/>
    </row>
    <row r="129" spans="1:12" ht="12.75">
      <c r="A129" s="1"/>
      <c r="B129" s="1"/>
      <c r="C129" s="1"/>
      <c r="D129" s="1"/>
      <c r="E129" s="1"/>
      <c r="F129" s="1"/>
      <c r="G129" s="1"/>
      <c r="H129" s="1"/>
      <c r="I129" s="1"/>
      <c r="J129" s="1"/>
      <c r="K129" s="1"/>
      <c r="L129" s="1"/>
    </row>
    <row r="130" spans="1:12" ht="12.75">
      <c r="A130" s="1"/>
      <c r="B130" s="1"/>
      <c r="C130" s="1"/>
      <c r="D130" s="1"/>
      <c r="E130" s="1"/>
      <c r="F130" s="1"/>
      <c r="G130" s="1"/>
      <c r="H130" s="1"/>
      <c r="I130" s="1"/>
      <c r="J130" s="1"/>
      <c r="K130" s="1"/>
      <c r="L130" s="1"/>
    </row>
    <row r="131" spans="1:12" ht="12.75">
      <c r="A131" s="1"/>
      <c r="B131" s="1"/>
      <c r="C131" s="1"/>
      <c r="D131" s="1"/>
      <c r="E131" s="1"/>
      <c r="F131" s="1"/>
      <c r="G131" s="1"/>
      <c r="H131" s="1"/>
      <c r="I131" s="1"/>
      <c r="J131" s="1"/>
      <c r="K131" s="1"/>
      <c r="L131" s="1"/>
    </row>
    <row r="132" spans="1:12" ht="12.75">
      <c r="A132" s="1"/>
      <c r="B132" s="1"/>
      <c r="C132" s="1"/>
      <c r="D132" s="1"/>
      <c r="E132" s="1"/>
      <c r="F132" s="1"/>
      <c r="G132" s="1"/>
      <c r="H132" s="1"/>
      <c r="I132" s="1"/>
      <c r="J132" s="1"/>
      <c r="K132" s="1"/>
      <c r="L132" s="1"/>
    </row>
    <row r="133" spans="1:12" ht="12.75">
      <c r="A133" s="1"/>
      <c r="B133" s="1"/>
      <c r="C133" s="1"/>
      <c r="D133" s="1"/>
      <c r="E133" s="1"/>
      <c r="F133" s="1"/>
      <c r="G133" s="1"/>
      <c r="H133" s="1"/>
      <c r="I133" s="1"/>
      <c r="J133" s="1"/>
      <c r="K133" s="1"/>
      <c r="L133" s="1"/>
    </row>
    <row r="134" spans="1:12" ht="12.75">
      <c r="A134" s="1"/>
      <c r="B134" s="1"/>
      <c r="C134" s="1"/>
      <c r="D134" s="1"/>
      <c r="E134" s="1"/>
      <c r="F134" s="1"/>
      <c r="G134" s="1"/>
      <c r="H134" s="1"/>
      <c r="I134" s="1"/>
      <c r="J134" s="1"/>
      <c r="K134" s="1"/>
      <c r="L134" s="1"/>
    </row>
    <row r="135" spans="1:12" ht="12.75">
      <c r="A135" s="1"/>
      <c r="B135" s="1"/>
      <c r="C135" s="1"/>
      <c r="D135" s="1"/>
      <c r="E135" s="1"/>
      <c r="F135" s="1"/>
      <c r="G135" s="1"/>
      <c r="H135" s="1"/>
      <c r="I135" s="1"/>
      <c r="J135" s="1"/>
      <c r="K135" s="1"/>
      <c r="L135" s="1"/>
    </row>
    <row r="136" spans="1:12" ht="12.75">
      <c r="A136" s="1"/>
      <c r="B136" s="1"/>
      <c r="C136" s="1"/>
      <c r="D136" s="1"/>
      <c r="E136" s="1"/>
      <c r="F136" s="1"/>
      <c r="G136" s="1"/>
      <c r="H136" s="1"/>
      <c r="I136" s="1"/>
      <c r="J136" s="1"/>
      <c r="K136" s="1"/>
      <c r="L136" s="1"/>
    </row>
    <row r="137" spans="1:12" ht="12.75">
      <c r="A137" s="1"/>
      <c r="B137" s="1"/>
      <c r="C137" s="1"/>
      <c r="D137" s="1"/>
      <c r="E137" s="1"/>
      <c r="F137" s="1"/>
      <c r="G137" s="1"/>
      <c r="H137" s="1"/>
      <c r="I137" s="1"/>
      <c r="J137" s="1"/>
      <c r="K137" s="1"/>
      <c r="L137" s="1"/>
    </row>
    <row r="138" spans="1:12" ht="12.75">
      <c r="A138" s="1"/>
      <c r="B138" s="1"/>
      <c r="C138" s="1"/>
      <c r="D138" s="1"/>
      <c r="E138" s="1"/>
      <c r="F138" s="1"/>
      <c r="G138" s="1"/>
      <c r="H138" s="1"/>
      <c r="I138" s="1"/>
      <c r="J138" s="1"/>
      <c r="K138" s="1"/>
      <c r="L138" s="1"/>
    </row>
    <row r="139" spans="1:12" ht="12.75">
      <c r="A139" s="1"/>
      <c r="B139" s="1"/>
      <c r="C139" s="1"/>
      <c r="D139" s="1"/>
      <c r="E139" s="1"/>
      <c r="F139" s="1"/>
      <c r="G139" s="1"/>
      <c r="H139" s="1"/>
      <c r="I139" s="1"/>
      <c r="J139" s="1"/>
      <c r="K139" s="1"/>
      <c r="L139" s="1"/>
    </row>
    <row r="140" spans="1:12" ht="12.75">
      <c r="A140" s="1"/>
      <c r="B140" s="1"/>
      <c r="C140" s="1"/>
      <c r="D140" s="1"/>
      <c r="E140" s="1"/>
      <c r="F140" s="1"/>
      <c r="G140" s="1"/>
      <c r="H140" s="1"/>
      <c r="I140" s="1"/>
      <c r="J140" s="1"/>
      <c r="K140" s="1"/>
      <c r="L140" s="1"/>
    </row>
    <row r="141" spans="1:12" ht="12.75">
      <c r="A141" s="1"/>
      <c r="B141" s="1"/>
      <c r="C141" s="1"/>
      <c r="D141" s="1"/>
      <c r="E141" s="1"/>
      <c r="F141" s="1"/>
      <c r="G141" s="1"/>
      <c r="H141" s="1"/>
      <c r="I141" s="1"/>
      <c r="J141" s="1"/>
      <c r="K141" s="1"/>
      <c r="L141" s="1"/>
    </row>
    <row r="142" spans="1:12" ht="12.75">
      <c r="A142" s="1"/>
      <c r="B142" s="1"/>
      <c r="C142" s="1"/>
      <c r="D142" s="1"/>
      <c r="E142" s="1"/>
      <c r="F142" s="1"/>
      <c r="G142" s="1"/>
      <c r="H142" s="1"/>
      <c r="I142" s="1"/>
      <c r="J142" s="1"/>
      <c r="K142" s="1"/>
      <c r="L142" s="1"/>
    </row>
    <row r="143" spans="1:12" ht="12.75">
      <c r="A143" s="1"/>
      <c r="B143" s="1"/>
      <c r="C143" s="1"/>
      <c r="D143" s="1"/>
      <c r="E143" s="1"/>
      <c r="F143" s="1"/>
      <c r="G143" s="1"/>
      <c r="H143" s="1"/>
      <c r="I143" s="1"/>
      <c r="J143" s="1"/>
      <c r="K143" s="1"/>
      <c r="L143" s="1"/>
    </row>
    <row r="144" spans="1:12" ht="12.75">
      <c r="A144" s="1"/>
      <c r="B144" s="1"/>
      <c r="C144" s="1"/>
      <c r="D144" s="1"/>
      <c r="E144" s="1"/>
      <c r="F144" s="1"/>
      <c r="G144" s="1"/>
      <c r="H144" s="1"/>
      <c r="I144" s="1"/>
      <c r="J144" s="1"/>
      <c r="K144" s="1"/>
      <c r="L144" s="1"/>
    </row>
    <row r="145" spans="1:12" ht="12.75">
      <c r="A145" s="1"/>
      <c r="B145" s="1"/>
      <c r="C145" s="1"/>
      <c r="D145" s="1"/>
      <c r="E145" s="1"/>
      <c r="F145" s="1"/>
      <c r="G145" s="1"/>
      <c r="H145" s="1"/>
      <c r="I145" s="1"/>
      <c r="J145" s="1"/>
      <c r="K145" s="1"/>
      <c r="L145" s="1"/>
    </row>
    <row r="146" spans="1:12" ht="12.75">
      <c r="A146" s="1"/>
      <c r="B146" s="1"/>
      <c r="C146" s="1"/>
      <c r="D146" s="1"/>
      <c r="E146" s="1"/>
      <c r="F146" s="1"/>
      <c r="G146" s="1"/>
      <c r="H146" s="1"/>
      <c r="I146" s="1"/>
      <c r="J146" s="1"/>
      <c r="K146" s="1"/>
      <c r="L146" s="1"/>
    </row>
    <row r="147" spans="1:12" ht="12.75">
      <c r="A147" s="1"/>
      <c r="B147" s="1"/>
      <c r="C147" s="1"/>
      <c r="D147" s="1"/>
      <c r="E147" s="1"/>
      <c r="F147" s="1"/>
      <c r="G147" s="1"/>
      <c r="H147" s="1"/>
      <c r="I147" s="1"/>
      <c r="J147" s="1"/>
      <c r="K147" s="1"/>
      <c r="L147" s="1"/>
    </row>
    <row r="148" spans="1:12" ht="12.75">
      <c r="A148" s="1"/>
      <c r="B148" s="1"/>
      <c r="C148" s="1"/>
      <c r="D148" s="1"/>
      <c r="E148" s="1"/>
      <c r="F148" s="1"/>
      <c r="G148" s="1"/>
      <c r="H148" s="1"/>
      <c r="I148" s="1"/>
      <c r="J148" s="1"/>
      <c r="K148" s="1"/>
      <c r="L148" s="1"/>
    </row>
    <row r="149" spans="1:12" ht="12.75">
      <c r="A149" s="1"/>
      <c r="B149" s="1"/>
      <c r="C149" s="1"/>
      <c r="D149" s="1"/>
      <c r="E149" s="1"/>
      <c r="F149" s="1"/>
      <c r="G149" s="1"/>
      <c r="H149" s="1"/>
      <c r="I149" s="1"/>
      <c r="J149" s="1"/>
      <c r="K149" s="1"/>
      <c r="L149" s="1"/>
    </row>
    <row r="150" spans="1:12" ht="12.75">
      <c r="A150" s="1"/>
      <c r="B150" s="1"/>
      <c r="C150" s="1"/>
      <c r="D150" s="1"/>
      <c r="E150" s="1"/>
      <c r="F150" s="1"/>
      <c r="G150" s="1"/>
      <c r="H150" s="1"/>
      <c r="I150" s="1"/>
      <c r="J150" s="1"/>
      <c r="K150" s="1"/>
      <c r="L150" s="1"/>
    </row>
    <row r="151" spans="1:12" ht="12.75">
      <c r="A151" s="1"/>
      <c r="B151" s="1"/>
      <c r="C151" s="1"/>
      <c r="D151" s="1"/>
      <c r="E151" s="1"/>
      <c r="F151" s="1"/>
      <c r="G151" s="1"/>
      <c r="H151" s="1"/>
      <c r="I151" s="1"/>
      <c r="J151" s="1"/>
      <c r="K151" s="1"/>
      <c r="L151" s="1"/>
    </row>
    <row r="152" spans="1:12" ht="12.75">
      <c r="A152" s="1"/>
      <c r="B152" s="1"/>
      <c r="C152" s="1"/>
      <c r="D152" s="1"/>
      <c r="E152" s="1"/>
      <c r="F152" s="1"/>
      <c r="G152" s="1"/>
      <c r="H152" s="1"/>
      <c r="I152" s="1"/>
      <c r="J152" s="1"/>
      <c r="K152" s="1"/>
      <c r="L152" s="1"/>
    </row>
    <row r="153" spans="1:12" ht="12.75">
      <c r="A153" s="1"/>
      <c r="B153" s="1"/>
      <c r="C153" s="1"/>
      <c r="D153" s="1"/>
      <c r="E153" s="1"/>
      <c r="F153" s="1"/>
      <c r="G153" s="1"/>
      <c r="H153" s="1"/>
      <c r="I153" s="1"/>
      <c r="J153" s="1"/>
      <c r="K153" s="1"/>
      <c r="L153" s="1"/>
    </row>
    <row r="154" spans="1:12" ht="12.75">
      <c r="A154" s="1"/>
      <c r="B154" s="1"/>
      <c r="C154" s="1"/>
      <c r="D154" s="1"/>
      <c r="E154" s="1"/>
      <c r="F154" s="1"/>
      <c r="G154" s="1"/>
      <c r="H154" s="1"/>
      <c r="I154" s="1"/>
      <c r="J154" s="1"/>
      <c r="K154" s="1"/>
      <c r="L154" s="1"/>
    </row>
    <row r="155" spans="1:12" ht="12.75">
      <c r="A155" s="1"/>
      <c r="B155" s="1"/>
      <c r="C155" s="1"/>
      <c r="D155" s="1"/>
      <c r="E155" s="1"/>
      <c r="F155" s="1"/>
      <c r="G155" s="1"/>
      <c r="H155" s="1"/>
      <c r="I155" s="1"/>
      <c r="J155" s="1"/>
      <c r="K155" s="1"/>
      <c r="L155" s="1"/>
    </row>
    <row r="156" spans="1:12" ht="12.75">
      <c r="A156" s="1"/>
      <c r="B156" s="1"/>
      <c r="C156" s="1"/>
      <c r="D156" s="1"/>
      <c r="E156" s="1"/>
      <c r="F156" s="1"/>
      <c r="G156" s="1"/>
      <c r="H156" s="1"/>
      <c r="I156" s="1"/>
      <c r="J156" s="1"/>
      <c r="K156" s="1"/>
      <c r="L156" s="1"/>
    </row>
    <row r="157" spans="1:12" ht="12.75">
      <c r="A157" s="1"/>
      <c r="B157" s="1"/>
      <c r="C157" s="1"/>
      <c r="D157" s="1"/>
      <c r="E157" s="1"/>
      <c r="F157" s="1"/>
      <c r="G157" s="1"/>
      <c r="H157" s="1"/>
      <c r="I157" s="1"/>
      <c r="J157" s="1"/>
      <c r="K157" s="1"/>
      <c r="L157" s="1"/>
    </row>
    <row r="158" spans="1:12" ht="12.75">
      <c r="A158" s="1"/>
      <c r="B158" s="1"/>
      <c r="C158" s="1"/>
      <c r="D158" s="1"/>
      <c r="E158" s="1"/>
      <c r="F158" s="1"/>
      <c r="G158" s="1"/>
      <c r="H158" s="1"/>
      <c r="I158" s="1"/>
      <c r="J158" s="1"/>
      <c r="K158" s="1"/>
      <c r="L158" s="1"/>
    </row>
    <row r="159" spans="1:12" ht="12.75">
      <c r="A159" s="1"/>
      <c r="B159" s="1"/>
      <c r="C159" s="1"/>
      <c r="D159" s="1"/>
      <c r="E159" s="1"/>
      <c r="F159" s="1"/>
      <c r="G159" s="1"/>
      <c r="H159" s="1"/>
      <c r="I159" s="1"/>
      <c r="J159" s="1"/>
      <c r="K159" s="1"/>
      <c r="L159" s="1"/>
    </row>
    <row r="160" spans="1:12" ht="12.75">
      <c r="A160" s="1"/>
      <c r="B160" s="1"/>
      <c r="C160" s="1"/>
      <c r="D160" s="1"/>
      <c r="E160" s="1"/>
      <c r="F160" s="1"/>
      <c r="G160" s="1"/>
      <c r="H160" s="1"/>
      <c r="I160" s="1"/>
      <c r="J160" s="1"/>
      <c r="K160" s="1"/>
      <c r="L160" s="1"/>
    </row>
    <row r="161" spans="1:12" ht="12.75">
      <c r="A161" s="1"/>
      <c r="B161" s="1"/>
      <c r="C161" s="1"/>
      <c r="D161" s="1"/>
      <c r="E161" s="1"/>
      <c r="F161" s="1"/>
      <c r="G161" s="1"/>
      <c r="H161" s="1"/>
      <c r="I161" s="1"/>
      <c r="J161" s="1"/>
      <c r="K161" s="1"/>
      <c r="L161" s="1"/>
    </row>
    <row r="162" spans="1:12" ht="12.75">
      <c r="A162" s="1"/>
      <c r="B162" s="1"/>
      <c r="C162" s="1"/>
      <c r="D162" s="1"/>
      <c r="E162" s="1"/>
      <c r="F162" s="1"/>
      <c r="G162" s="1"/>
      <c r="H162" s="1"/>
      <c r="I162" s="1"/>
      <c r="J162" s="1"/>
      <c r="K162" s="1"/>
      <c r="L162" s="1"/>
    </row>
    <row r="163" spans="1:12" ht="12.75">
      <c r="A163" s="1"/>
      <c r="B163" s="1"/>
      <c r="C163" s="1"/>
      <c r="D163" s="1"/>
      <c r="E163" s="1"/>
      <c r="F163" s="1"/>
      <c r="G163" s="1"/>
      <c r="H163" s="1"/>
      <c r="I163" s="1"/>
      <c r="J163" s="1"/>
      <c r="K163" s="1"/>
      <c r="L163" s="1"/>
    </row>
    <row r="164" spans="1:12" ht="12.75">
      <c r="A164" s="1"/>
      <c r="B164" s="1"/>
      <c r="C164" s="1"/>
      <c r="D164" s="1"/>
      <c r="E164" s="1"/>
      <c r="F164" s="1"/>
      <c r="G164" s="1"/>
      <c r="H164" s="1"/>
      <c r="I164" s="1"/>
      <c r="J164" s="1"/>
      <c r="K164" s="1"/>
      <c r="L164" s="1"/>
    </row>
    <row r="165" spans="1:12" ht="12.75">
      <c r="A165" s="1"/>
      <c r="B165" s="1"/>
      <c r="C165" s="1"/>
      <c r="D165" s="1"/>
      <c r="E165" s="1"/>
      <c r="F165" s="1"/>
      <c r="G165" s="1"/>
      <c r="H165" s="1"/>
      <c r="I165" s="1"/>
      <c r="J165" s="1"/>
      <c r="K165" s="1"/>
      <c r="L165" s="1"/>
    </row>
    <row r="166" spans="1:12" ht="12.75">
      <c r="A166" s="1"/>
      <c r="B166" s="1"/>
      <c r="C166" s="1"/>
      <c r="D166" s="1"/>
      <c r="E166" s="1"/>
      <c r="F166" s="1"/>
      <c r="G166" s="1"/>
      <c r="H166" s="1"/>
      <c r="I166" s="1"/>
      <c r="J166" s="1"/>
      <c r="K166" s="1"/>
      <c r="L166" s="1"/>
    </row>
    <row r="167" spans="1:12" ht="12.75">
      <c r="A167" s="1"/>
      <c r="B167" s="1"/>
      <c r="C167" s="1"/>
      <c r="D167" s="1"/>
      <c r="E167" s="1"/>
      <c r="F167" s="1"/>
      <c r="G167" s="1"/>
      <c r="H167" s="1"/>
      <c r="I167" s="1"/>
      <c r="J167" s="1"/>
      <c r="K167" s="1"/>
      <c r="L167" s="1"/>
    </row>
    <row r="168" spans="1:12" ht="12.75">
      <c r="A168" s="1"/>
      <c r="B168" s="1"/>
      <c r="C168" s="1"/>
      <c r="D168" s="1"/>
      <c r="E168" s="1"/>
      <c r="F168" s="1"/>
      <c r="G168" s="1"/>
      <c r="H168" s="1"/>
      <c r="I168" s="1"/>
      <c r="J168" s="1"/>
      <c r="K168" s="1"/>
      <c r="L168" s="1"/>
    </row>
    <row r="169" spans="1:12" ht="12.75">
      <c r="A169" s="1"/>
      <c r="B169" s="1"/>
      <c r="C169" s="1"/>
      <c r="D169" s="1"/>
      <c r="E169" s="1"/>
      <c r="F169" s="1"/>
      <c r="G169" s="1"/>
      <c r="H169" s="1"/>
      <c r="I169" s="1"/>
      <c r="J169" s="1"/>
      <c r="K169" s="1"/>
      <c r="L169" s="1"/>
    </row>
    <row r="170" spans="1:12" ht="12.75">
      <c r="A170" s="1"/>
      <c r="B170" s="1"/>
      <c r="C170" s="1"/>
      <c r="D170" s="1"/>
      <c r="E170" s="1"/>
      <c r="F170" s="1"/>
      <c r="G170" s="1"/>
      <c r="H170" s="1"/>
      <c r="I170" s="1"/>
      <c r="J170" s="1"/>
      <c r="K170" s="1"/>
      <c r="L170" s="1"/>
    </row>
    <row r="171" spans="1:12" ht="12.75">
      <c r="A171" s="1"/>
      <c r="B171" s="1"/>
      <c r="C171" s="1"/>
      <c r="D171" s="1"/>
      <c r="E171" s="1"/>
      <c r="F171" s="1"/>
      <c r="G171" s="1"/>
      <c r="H171" s="1"/>
      <c r="I171" s="1"/>
      <c r="J171" s="1"/>
      <c r="K171" s="1"/>
      <c r="L171" s="1"/>
    </row>
    <row r="172" spans="1:12" ht="12.75">
      <c r="A172" s="1"/>
      <c r="B172" s="1"/>
      <c r="C172" s="1"/>
      <c r="D172" s="1"/>
      <c r="E172" s="1"/>
      <c r="F172" s="1"/>
      <c r="G172" s="1"/>
      <c r="H172" s="1"/>
      <c r="I172" s="1"/>
      <c r="J172" s="1"/>
      <c r="K172" s="1"/>
      <c r="L172" s="1"/>
    </row>
    <row r="173" spans="1:12" ht="12.75">
      <c r="A173" s="1"/>
      <c r="B173" s="1"/>
      <c r="C173" s="1"/>
      <c r="D173" s="1"/>
      <c r="E173" s="1"/>
      <c r="F173" s="1"/>
      <c r="G173" s="1"/>
      <c r="H173" s="1"/>
      <c r="I173" s="1"/>
      <c r="J173" s="1"/>
      <c r="K173" s="1"/>
      <c r="L173" s="1"/>
    </row>
    <row r="174" spans="1:12" ht="12.75">
      <c r="A174" s="1"/>
      <c r="B174" s="1"/>
      <c r="C174" s="1"/>
      <c r="D174" s="1"/>
      <c r="E174" s="1"/>
      <c r="F174" s="1"/>
      <c r="G174" s="1"/>
      <c r="H174" s="1"/>
      <c r="I174" s="1"/>
      <c r="J174" s="1"/>
      <c r="K174" s="1"/>
      <c r="L174" s="1"/>
    </row>
    <row r="175" spans="1:12" ht="12.75">
      <c r="A175" s="1"/>
      <c r="B175" s="1"/>
      <c r="C175" s="1"/>
      <c r="D175" s="1"/>
      <c r="E175" s="1"/>
      <c r="F175" s="1"/>
      <c r="G175" s="1"/>
      <c r="H175" s="1"/>
      <c r="I175" s="1"/>
      <c r="J175" s="1"/>
      <c r="K175" s="1"/>
      <c r="L175" s="1"/>
    </row>
    <row r="176" spans="1:12" ht="12.75">
      <c r="A176" s="1"/>
      <c r="B176" s="1"/>
      <c r="C176" s="1"/>
      <c r="D176" s="1"/>
      <c r="E176" s="1"/>
      <c r="F176" s="1"/>
      <c r="G176" s="1"/>
      <c r="H176" s="1"/>
      <c r="I176" s="1"/>
      <c r="J176" s="1"/>
      <c r="K176" s="1"/>
      <c r="L176" s="1"/>
    </row>
    <row r="177" spans="1:12" ht="12.75">
      <c r="A177" s="1"/>
      <c r="B177" s="1"/>
      <c r="C177" s="1"/>
      <c r="D177" s="1"/>
      <c r="E177" s="1"/>
      <c r="F177" s="1"/>
      <c r="G177" s="1"/>
      <c r="H177" s="1"/>
      <c r="I177" s="1"/>
      <c r="J177" s="1"/>
      <c r="K177" s="1"/>
      <c r="L177" s="1"/>
    </row>
    <row r="178" spans="1:12" ht="12.75">
      <c r="A178" s="1"/>
      <c r="B178" s="1"/>
      <c r="C178" s="1"/>
      <c r="D178" s="1"/>
      <c r="E178" s="1"/>
      <c r="F178" s="1"/>
      <c r="G178" s="1"/>
      <c r="H178" s="1"/>
      <c r="I178" s="1"/>
      <c r="J178" s="1"/>
      <c r="K178" s="1"/>
      <c r="L178" s="1"/>
    </row>
    <row r="179" spans="1:12" ht="12.75">
      <c r="A179" s="1"/>
      <c r="B179" s="1"/>
      <c r="C179" s="1"/>
      <c r="D179" s="1"/>
      <c r="E179" s="1"/>
      <c r="F179" s="1"/>
      <c r="G179" s="1"/>
      <c r="H179" s="1"/>
      <c r="I179" s="1"/>
      <c r="J179" s="1"/>
      <c r="K179" s="1"/>
      <c r="L179" s="1"/>
    </row>
    <row r="180" spans="1:12" ht="12.75">
      <c r="A180" s="1"/>
      <c r="B180" s="1"/>
      <c r="C180" s="1"/>
      <c r="D180" s="1"/>
      <c r="E180" s="1"/>
      <c r="F180" s="1"/>
      <c r="G180" s="1"/>
      <c r="H180" s="1"/>
      <c r="I180" s="1"/>
      <c r="J180" s="1"/>
      <c r="K180" s="1"/>
      <c r="L180" s="1"/>
    </row>
    <row r="181" spans="1:12" ht="12.75">
      <c r="A181" s="1"/>
      <c r="B181" s="1"/>
      <c r="C181" s="1"/>
      <c r="D181" s="1"/>
      <c r="E181" s="1"/>
      <c r="F181" s="1"/>
      <c r="G181" s="1"/>
      <c r="H181" s="1"/>
      <c r="I181" s="1"/>
      <c r="J181" s="1"/>
      <c r="K181" s="1"/>
      <c r="L181" s="1"/>
    </row>
    <row r="182" spans="1:12" ht="12.75">
      <c r="A182" s="1"/>
      <c r="B182" s="1"/>
      <c r="C182" s="1"/>
      <c r="D182" s="1"/>
      <c r="E182" s="1"/>
      <c r="F182" s="1"/>
      <c r="G182" s="1"/>
      <c r="H182" s="1"/>
      <c r="I182" s="1"/>
      <c r="J182" s="1"/>
      <c r="K182" s="1"/>
      <c r="L182" s="1"/>
    </row>
    <row r="183" spans="1:12" ht="12.75">
      <c r="A183" s="1"/>
      <c r="B183" s="1"/>
      <c r="C183" s="1"/>
      <c r="D183" s="1"/>
      <c r="E183" s="1"/>
      <c r="F183" s="1"/>
      <c r="G183" s="1"/>
      <c r="H183" s="1"/>
      <c r="I183" s="1"/>
      <c r="J183" s="1"/>
      <c r="K183" s="1"/>
      <c r="L183" s="1"/>
    </row>
    <row r="184" spans="1:12" ht="12.75">
      <c r="A184" s="1"/>
      <c r="B184" s="1"/>
      <c r="C184" s="1"/>
      <c r="D184" s="1"/>
      <c r="E184" s="1"/>
      <c r="F184" s="1"/>
      <c r="G184" s="1"/>
      <c r="H184" s="1"/>
      <c r="I184" s="1"/>
      <c r="J184" s="1"/>
      <c r="K184" s="1"/>
      <c r="L184" s="1"/>
    </row>
    <row r="185" spans="1:12" ht="12.75">
      <c r="A185" s="1"/>
      <c r="B185" s="1"/>
      <c r="C185" s="1"/>
      <c r="D185" s="1"/>
      <c r="E185" s="1"/>
      <c r="F185" s="1"/>
      <c r="G185" s="1"/>
      <c r="H185" s="1"/>
      <c r="I185" s="1"/>
      <c r="J185" s="1"/>
      <c r="K185" s="1"/>
      <c r="L185" s="1"/>
    </row>
    <row r="186" spans="1:12" ht="12.75">
      <c r="A186" s="1"/>
      <c r="B186" s="1"/>
      <c r="C186" s="1"/>
      <c r="D186" s="1"/>
      <c r="E186" s="1"/>
      <c r="F186" s="1"/>
      <c r="G186" s="1"/>
      <c r="H186" s="1"/>
      <c r="I186" s="1"/>
      <c r="J186" s="1"/>
      <c r="K186" s="1"/>
      <c r="L186" s="1"/>
    </row>
    <row r="187" spans="1:12" ht="12.75">
      <c r="A187" s="1"/>
      <c r="B187" s="1"/>
      <c r="C187" s="1"/>
      <c r="D187" s="1"/>
      <c r="E187" s="1"/>
      <c r="F187" s="1"/>
      <c r="G187" s="1"/>
      <c r="H187" s="1"/>
      <c r="I187" s="1"/>
      <c r="J187" s="1"/>
      <c r="K187" s="1"/>
      <c r="L187" s="1"/>
    </row>
    <row r="188" spans="1:12" ht="12.75">
      <c r="A188" s="1"/>
      <c r="B188" s="1"/>
      <c r="C188" s="1"/>
      <c r="D188" s="1"/>
      <c r="E188" s="1"/>
      <c r="F188" s="1"/>
      <c r="G188" s="1"/>
      <c r="H188" s="1"/>
      <c r="I188" s="1"/>
      <c r="J188" s="1"/>
      <c r="K188" s="1"/>
      <c r="L188" s="1"/>
    </row>
    <row r="189" spans="1:12" ht="12.75">
      <c r="A189" s="1"/>
      <c r="B189" s="1"/>
      <c r="C189" s="1"/>
      <c r="D189" s="1"/>
      <c r="E189" s="1"/>
      <c r="F189" s="1"/>
      <c r="G189" s="1"/>
      <c r="H189" s="1"/>
      <c r="I189" s="1"/>
      <c r="J189" s="1"/>
      <c r="K189" s="1"/>
      <c r="L189" s="1"/>
    </row>
    <row r="190" spans="1:12" ht="12.75">
      <c r="A190" s="1"/>
      <c r="B190" s="1"/>
      <c r="C190" s="1"/>
      <c r="D190" s="1"/>
      <c r="E190" s="1"/>
      <c r="F190" s="1"/>
      <c r="G190" s="1"/>
      <c r="H190" s="1"/>
      <c r="I190" s="1"/>
      <c r="J190" s="1"/>
      <c r="K190" s="1"/>
      <c r="L190" s="1"/>
    </row>
    <row r="191" spans="1:12" ht="12.75">
      <c r="A191" s="1"/>
      <c r="B191" s="1"/>
      <c r="C191" s="1"/>
      <c r="D191" s="1"/>
      <c r="E191" s="1"/>
      <c r="F191" s="1"/>
      <c r="G191" s="1"/>
      <c r="H191" s="1"/>
      <c r="I191" s="1"/>
      <c r="J191" s="1"/>
      <c r="K191" s="1"/>
      <c r="L191" s="1"/>
    </row>
    <row r="192" spans="1:12" ht="12.75">
      <c r="A192" s="1"/>
      <c r="B192" s="1"/>
      <c r="C192" s="1"/>
      <c r="D192" s="1"/>
      <c r="E192" s="1"/>
      <c r="F192" s="1"/>
      <c r="G192" s="1"/>
      <c r="H192" s="1"/>
      <c r="I192" s="1"/>
      <c r="J192" s="1"/>
      <c r="K192" s="1"/>
      <c r="L192" s="1"/>
    </row>
    <row r="193" spans="1:12" ht="12.75">
      <c r="A193" s="1"/>
      <c r="B193" s="1"/>
      <c r="C193" s="1"/>
      <c r="D193" s="1"/>
      <c r="E193" s="1"/>
      <c r="F193" s="1"/>
      <c r="G193" s="1"/>
      <c r="H193" s="1"/>
      <c r="I193" s="1"/>
      <c r="J193" s="1"/>
      <c r="K193" s="1"/>
      <c r="L193" s="1"/>
    </row>
    <row r="194" spans="1:12" ht="12.75">
      <c r="A194" s="1"/>
      <c r="B194" s="1"/>
      <c r="C194" s="1"/>
      <c r="D194" s="1"/>
      <c r="E194" s="1"/>
      <c r="F194" s="1"/>
      <c r="G194" s="1"/>
      <c r="H194" s="1"/>
      <c r="I194" s="1"/>
      <c r="J194" s="1"/>
      <c r="K194" s="1"/>
      <c r="L194" s="1"/>
    </row>
    <row r="195" spans="1:12" ht="12.75">
      <c r="A195" s="1"/>
      <c r="B195" s="1"/>
      <c r="C195" s="1"/>
      <c r="D195" s="1"/>
      <c r="E195" s="1"/>
      <c r="F195" s="1"/>
      <c r="G195" s="1"/>
      <c r="H195" s="1"/>
      <c r="I195" s="1"/>
      <c r="J195" s="1"/>
      <c r="K195" s="1"/>
      <c r="L195" s="1"/>
    </row>
    <row r="196" spans="1:12" ht="12.75">
      <c r="A196" s="1"/>
      <c r="B196" s="1"/>
      <c r="C196" s="1"/>
      <c r="D196" s="1"/>
      <c r="E196" s="1"/>
      <c r="F196" s="1"/>
      <c r="G196" s="1"/>
      <c r="H196" s="1"/>
      <c r="I196" s="1"/>
      <c r="J196" s="1"/>
      <c r="K196" s="1"/>
      <c r="L196" s="1"/>
    </row>
    <row r="197" spans="1:12" ht="12.75">
      <c r="A197" s="1"/>
      <c r="B197" s="1"/>
      <c r="C197" s="1"/>
      <c r="D197" s="1"/>
      <c r="E197" s="1"/>
      <c r="F197" s="1"/>
      <c r="G197" s="1"/>
      <c r="H197" s="1"/>
      <c r="I197" s="1"/>
      <c r="J197" s="1"/>
      <c r="K197" s="1"/>
      <c r="L197" s="1"/>
    </row>
    <row r="198" spans="1:12" ht="12.75">
      <c r="A198" s="1"/>
      <c r="B198" s="1"/>
      <c r="C198" s="1"/>
      <c r="D198" s="1"/>
      <c r="E198" s="1"/>
      <c r="F198" s="1"/>
      <c r="G198" s="1"/>
      <c r="H198" s="1"/>
      <c r="I198" s="1"/>
      <c r="J198" s="1"/>
      <c r="K198" s="1"/>
      <c r="L198" s="1"/>
    </row>
    <row r="199" spans="1:12" ht="12.75">
      <c r="A199" s="1"/>
      <c r="B199" s="1"/>
      <c r="C199" s="1"/>
      <c r="D199" s="1"/>
      <c r="E199" s="1"/>
      <c r="F199" s="1"/>
      <c r="G199" s="1"/>
      <c r="H199" s="1"/>
      <c r="I199" s="1"/>
      <c r="J199" s="1"/>
      <c r="K199" s="1"/>
      <c r="L199" s="1"/>
    </row>
    <row r="200" spans="1:12" ht="12.75">
      <c r="A200" s="1"/>
      <c r="B200" s="1"/>
      <c r="C200" s="1"/>
      <c r="D200" s="1"/>
      <c r="E200" s="1"/>
      <c r="F200" s="1"/>
      <c r="G200" s="1"/>
      <c r="H200" s="1"/>
      <c r="I200" s="1"/>
      <c r="J200" s="1"/>
      <c r="K200" s="1"/>
      <c r="L200" s="1"/>
    </row>
    <row r="201" spans="1:12" ht="12.75">
      <c r="A201" s="1"/>
      <c r="B201" s="1"/>
      <c r="C201" s="1"/>
      <c r="D201" s="1"/>
      <c r="E201" s="1"/>
      <c r="F201" s="1"/>
      <c r="G201" s="1"/>
      <c r="H201" s="1"/>
      <c r="I201" s="1"/>
      <c r="J201" s="1"/>
      <c r="K201" s="1"/>
      <c r="L201" s="1"/>
    </row>
    <row r="202" spans="1:12" ht="12.75">
      <c r="A202" s="1"/>
      <c r="B202" s="1"/>
      <c r="C202" s="1"/>
      <c r="D202" s="1"/>
      <c r="E202" s="1"/>
      <c r="F202" s="1"/>
      <c r="G202" s="1"/>
      <c r="H202" s="1"/>
      <c r="I202" s="1"/>
      <c r="J202" s="1"/>
      <c r="K202" s="1"/>
      <c r="L202" s="1"/>
    </row>
    <row r="203" spans="1:12" ht="12.75">
      <c r="A203" s="1"/>
      <c r="B203" s="1"/>
      <c r="C203" s="1"/>
      <c r="D203" s="1"/>
      <c r="E203" s="1"/>
      <c r="F203" s="1"/>
      <c r="G203" s="1"/>
      <c r="H203" s="1"/>
      <c r="I203" s="1"/>
      <c r="J203" s="1"/>
      <c r="K203" s="1"/>
      <c r="L203" s="1"/>
    </row>
    <row r="204" spans="1:12" ht="12.75">
      <c r="A204" s="1"/>
      <c r="B204" s="1"/>
      <c r="C204" s="1"/>
      <c r="D204" s="1"/>
      <c r="E204" s="1"/>
      <c r="F204" s="1"/>
      <c r="G204" s="1"/>
      <c r="H204" s="1"/>
      <c r="I204" s="1"/>
      <c r="J204" s="1"/>
      <c r="K204" s="1"/>
      <c r="L204" s="1"/>
    </row>
    <row r="205" spans="1:12" ht="12.75">
      <c r="A205" s="1"/>
      <c r="B205" s="1"/>
      <c r="C205" s="1"/>
      <c r="D205" s="1"/>
      <c r="E205" s="1"/>
      <c r="F205" s="1"/>
      <c r="G205" s="1"/>
      <c r="H205" s="1"/>
      <c r="I205" s="1"/>
      <c r="J205" s="1"/>
      <c r="K205" s="1"/>
      <c r="L205" s="1"/>
    </row>
    <row r="206" spans="1:12" ht="12.75">
      <c r="A206" s="1"/>
      <c r="B206" s="1"/>
      <c r="C206" s="1"/>
      <c r="D206" s="1"/>
      <c r="E206" s="1"/>
      <c r="F206" s="1"/>
      <c r="G206" s="1"/>
      <c r="H206" s="1"/>
      <c r="I206" s="1"/>
      <c r="J206" s="1"/>
      <c r="K206" s="1"/>
      <c r="L206" s="1"/>
    </row>
    <row r="207" spans="1:12" ht="12.75">
      <c r="A207" s="1"/>
      <c r="B207" s="1"/>
      <c r="C207" s="1"/>
      <c r="D207" s="1"/>
      <c r="E207" s="1"/>
      <c r="F207" s="1"/>
      <c r="G207" s="1"/>
      <c r="H207" s="1"/>
      <c r="I207" s="1"/>
      <c r="J207" s="1"/>
      <c r="K207" s="1"/>
      <c r="L207" s="1"/>
    </row>
    <row r="208" spans="1:12" ht="12.75">
      <c r="A208" s="1"/>
      <c r="B208" s="1"/>
      <c r="C208" s="1"/>
      <c r="D208" s="1"/>
      <c r="E208" s="1"/>
      <c r="F208" s="1"/>
      <c r="G208" s="1"/>
      <c r="H208" s="1"/>
      <c r="I208" s="1"/>
      <c r="J208" s="1"/>
      <c r="K208" s="1"/>
      <c r="L208" s="1"/>
    </row>
    <row r="209" spans="1:12" ht="12.75">
      <c r="A209" s="1"/>
      <c r="B209" s="1"/>
      <c r="C209" s="1"/>
      <c r="D209" s="1"/>
      <c r="E209" s="1"/>
      <c r="F209" s="1"/>
      <c r="G209" s="1"/>
      <c r="H209" s="1"/>
      <c r="I209" s="1"/>
      <c r="J209" s="1"/>
      <c r="K209" s="1"/>
      <c r="L209" s="1"/>
    </row>
    <row r="210" spans="1:12" ht="12.75">
      <c r="A210" s="1"/>
      <c r="B210" s="1"/>
      <c r="C210" s="1"/>
      <c r="D210" s="1"/>
      <c r="E210" s="1"/>
      <c r="F210" s="1"/>
      <c r="G210" s="1"/>
      <c r="H210" s="1"/>
      <c r="I210" s="1"/>
      <c r="J210" s="1"/>
      <c r="K210" s="1"/>
      <c r="L210" s="1"/>
    </row>
    <row r="211" spans="1:12" ht="12.75">
      <c r="A211" s="1"/>
      <c r="B211" s="1"/>
      <c r="C211" s="1"/>
      <c r="D211" s="1"/>
      <c r="E211" s="1"/>
      <c r="F211" s="1"/>
      <c r="G211" s="1"/>
      <c r="H211" s="1"/>
      <c r="I211" s="1"/>
      <c r="J211" s="1"/>
      <c r="K211" s="1"/>
      <c r="L211" s="1"/>
    </row>
    <row r="212" spans="1:12" ht="12.75">
      <c r="A212" s="1"/>
      <c r="B212" s="1"/>
      <c r="C212" s="1"/>
      <c r="D212" s="1"/>
      <c r="E212" s="1"/>
      <c r="F212" s="1"/>
      <c r="G212" s="1"/>
      <c r="H212" s="1"/>
      <c r="I212" s="1"/>
      <c r="J212" s="1"/>
      <c r="K212" s="1"/>
      <c r="L212" s="1"/>
    </row>
    <row r="213" spans="1:12" ht="12.75">
      <c r="A213" s="1"/>
      <c r="B213" s="1"/>
      <c r="C213" s="1"/>
      <c r="D213" s="1"/>
      <c r="E213" s="1"/>
      <c r="F213" s="1"/>
      <c r="G213" s="1"/>
      <c r="H213" s="1"/>
      <c r="I213" s="1"/>
      <c r="J213" s="1"/>
      <c r="K213" s="1"/>
      <c r="L213" s="1"/>
    </row>
    <row r="214" spans="1:12" ht="12.75">
      <c r="A214" s="1"/>
      <c r="B214" s="1"/>
      <c r="C214" s="1"/>
      <c r="D214" s="1"/>
      <c r="E214" s="1"/>
      <c r="F214" s="1"/>
      <c r="G214" s="1"/>
      <c r="H214" s="1"/>
      <c r="I214" s="1"/>
      <c r="J214" s="1"/>
      <c r="K214" s="1"/>
      <c r="L214" s="1"/>
    </row>
    <row r="215" spans="1:12" ht="12.75">
      <c r="A215" s="1"/>
      <c r="B215" s="1"/>
      <c r="C215" s="1"/>
      <c r="D215" s="1"/>
      <c r="E215" s="1"/>
      <c r="F215" s="1"/>
      <c r="G215" s="1"/>
      <c r="H215" s="1"/>
      <c r="I215" s="1"/>
      <c r="J215" s="1"/>
      <c r="K215" s="1"/>
      <c r="L215" s="1"/>
    </row>
    <row r="216" spans="1:12" ht="12.75">
      <c r="A216" s="1"/>
      <c r="B216" s="1"/>
      <c r="C216" s="1"/>
      <c r="D216" s="1"/>
      <c r="E216" s="1"/>
      <c r="F216" s="1"/>
      <c r="G216" s="1"/>
      <c r="H216" s="1"/>
      <c r="I216" s="1"/>
      <c r="J216" s="1"/>
      <c r="K216" s="1"/>
      <c r="L216" s="1"/>
    </row>
    <row r="217" spans="1:12" ht="12.75">
      <c r="A217" s="1"/>
      <c r="B217" s="1"/>
      <c r="C217" s="1"/>
      <c r="D217" s="1"/>
      <c r="E217" s="1"/>
      <c r="F217" s="1"/>
      <c r="G217" s="1"/>
      <c r="H217" s="1"/>
      <c r="I217" s="1"/>
      <c r="J217" s="1"/>
      <c r="K217" s="1"/>
      <c r="L217" s="1"/>
    </row>
    <row r="218" spans="1:12" ht="12.75">
      <c r="A218" s="1"/>
      <c r="B218" s="1"/>
      <c r="C218" s="1"/>
      <c r="D218" s="1"/>
      <c r="E218" s="1"/>
      <c r="F218" s="1"/>
      <c r="G218" s="1"/>
      <c r="H218" s="1"/>
      <c r="I218" s="1"/>
      <c r="J218" s="1"/>
      <c r="K218" s="1"/>
      <c r="L218" s="1"/>
    </row>
    <row r="219" spans="1:12" ht="12.75">
      <c r="A219" s="1"/>
      <c r="B219" s="1"/>
      <c r="C219" s="1"/>
      <c r="D219" s="1"/>
      <c r="E219" s="1"/>
      <c r="F219" s="1"/>
      <c r="G219" s="1"/>
      <c r="H219" s="1"/>
      <c r="I219" s="1"/>
      <c r="J219" s="1"/>
      <c r="K219" s="1"/>
      <c r="L219" s="1"/>
    </row>
    <row r="220" spans="1:12" ht="12.75">
      <c r="A220" s="1"/>
      <c r="B220" s="1"/>
      <c r="C220" s="1"/>
      <c r="D220" s="1"/>
      <c r="E220" s="1"/>
      <c r="F220" s="1"/>
      <c r="G220" s="1"/>
      <c r="H220" s="1"/>
      <c r="I220" s="1"/>
      <c r="J220" s="1"/>
      <c r="K220" s="1"/>
      <c r="L220" s="1"/>
    </row>
    <row r="221" spans="1:12" ht="12.75">
      <c r="A221" s="1"/>
      <c r="B221" s="1"/>
      <c r="C221" s="1"/>
      <c r="D221" s="1"/>
      <c r="E221" s="1"/>
      <c r="F221" s="1"/>
      <c r="G221" s="1"/>
      <c r="H221" s="1"/>
      <c r="I221" s="1"/>
      <c r="J221" s="1"/>
      <c r="K221" s="1"/>
      <c r="L221" s="1"/>
    </row>
    <row r="222" spans="1:12" ht="12.75">
      <c r="A222" s="1"/>
      <c r="B222" s="1"/>
      <c r="C222" s="1"/>
      <c r="D222" s="1"/>
      <c r="E222" s="1"/>
      <c r="F222" s="1"/>
      <c r="G222" s="1"/>
      <c r="H222" s="1"/>
      <c r="I222" s="1"/>
      <c r="J222" s="1"/>
      <c r="K222" s="1"/>
      <c r="L222" s="1"/>
    </row>
    <row r="223" spans="1:12" ht="12.75">
      <c r="A223" s="1"/>
      <c r="B223" s="1"/>
      <c r="C223" s="1"/>
      <c r="D223" s="1"/>
      <c r="E223" s="1"/>
      <c r="F223" s="1"/>
      <c r="G223" s="1"/>
      <c r="H223" s="1"/>
      <c r="I223" s="1"/>
      <c r="J223" s="1"/>
      <c r="K223" s="1"/>
      <c r="L223" s="1"/>
    </row>
    <row r="224" spans="1:12" ht="12.75">
      <c r="A224" s="1"/>
      <c r="B224" s="1"/>
      <c r="C224" s="1"/>
      <c r="D224" s="1"/>
      <c r="E224" s="1"/>
      <c r="F224" s="1"/>
      <c r="G224" s="1"/>
      <c r="H224" s="1"/>
      <c r="I224" s="1"/>
      <c r="J224" s="1"/>
      <c r="K224" s="1"/>
      <c r="L224" s="1"/>
    </row>
    <row r="225" spans="1:12" ht="12.75">
      <c r="A225" s="1"/>
      <c r="B225" s="1"/>
      <c r="C225" s="1"/>
      <c r="D225" s="1"/>
      <c r="E225" s="1"/>
      <c r="F225" s="1"/>
      <c r="G225" s="1"/>
      <c r="H225" s="1"/>
      <c r="I225" s="1"/>
      <c r="J225" s="1"/>
      <c r="K225" s="1"/>
      <c r="L225" s="1"/>
    </row>
    <row r="226" spans="1:12" ht="12.75">
      <c r="A226" s="1"/>
      <c r="B226" s="1"/>
      <c r="C226" s="1"/>
      <c r="D226" s="1"/>
      <c r="E226" s="1"/>
      <c r="F226" s="1"/>
      <c r="G226" s="1"/>
      <c r="H226" s="1"/>
      <c r="I226" s="1"/>
      <c r="J226" s="1"/>
      <c r="K226" s="1"/>
      <c r="L226" s="1"/>
    </row>
    <row r="227" spans="1:12" ht="12.75">
      <c r="A227" s="1"/>
      <c r="B227" s="1"/>
      <c r="C227" s="1"/>
      <c r="D227" s="1"/>
      <c r="E227" s="1"/>
      <c r="F227" s="1"/>
      <c r="G227" s="1"/>
      <c r="H227" s="1"/>
      <c r="I227" s="1"/>
      <c r="J227" s="1"/>
      <c r="K227" s="1"/>
      <c r="L227" s="1"/>
    </row>
    <row r="228" spans="1:12" ht="12.75">
      <c r="A228" s="1"/>
      <c r="B228" s="1"/>
      <c r="C228" s="1"/>
      <c r="D228" s="1"/>
      <c r="E228" s="1"/>
      <c r="F228" s="1"/>
      <c r="G228" s="1"/>
      <c r="H228" s="1"/>
      <c r="I228" s="1"/>
      <c r="J228" s="1"/>
      <c r="K228" s="1"/>
      <c r="L228" s="1"/>
    </row>
    <row r="229" spans="1:12" ht="12.75">
      <c r="A229" s="1"/>
      <c r="B229" s="1"/>
      <c r="C229" s="1"/>
      <c r="D229" s="1"/>
      <c r="E229" s="1"/>
      <c r="F229" s="1"/>
      <c r="G229" s="1"/>
      <c r="H229" s="1"/>
      <c r="I229" s="1"/>
      <c r="J229" s="1"/>
      <c r="K229" s="1"/>
      <c r="L229" s="1"/>
    </row>
    <row r="230" spans="1:12" ht="12.75">
      <c r="A230" s="1"/>
      <c r="B230" s="1"/>
      <c r="C230" s="1"/>
      <c r="D230" s="1"/>
      <c r="E230" s="1"/>
      <c r="F230" s="1"/>
      <c r="G230" s="1"/>
      <c r="H230" s="1"/>
      <c r="I230" s="1"/>
      <c r="J230" s="1"/>
      <c r="K230" s="1"/>
      <c r="L230" s="1"/>
    </row>
    <row r="231" spans="1:12" ht="12.75">
      <c r="A231" s="1"/>
      <c r="B231" s="1"/>
      <c r="C231" s="1"/>
      <c r="D231" s="1"/>
      <c r="E231" s="1"/>
      <c r="F231" s="1"/>
      <c r="G231" s="1"/>
      <c r="H231" s="1"/>
      <c r="I231" s="1"/>
      <c r="J231" s="1"/>
      <c r="K231" s="1"/>
      <c r="L231" s="1"/>
    </row>
    <row r="232" spans="1:12" ht="12.75">
      <c r="A232" s="1"/>
      <c r="B232" s="1"/>
      <c r="C232" s="1"/>
      <c r="D232" s="1"/>
      <c r="E232" s="1"/>
      <c r="F232" s="1"/>
      <c r="G232" s="1"/>
      <c r="H232" s="1"/>
      <c r="I232" s="1"/>
      <c r="J232" s="1"/>
      <c r="K232" s="1"/>
      <c r="L232" s="1"/>
    </row>
    <row r="233" spans="1:12" ht="12.75">
      <c r="A233" s="1"/>
      <c r="B233" s="1"/>
      <c r="C233" s="1"/>
      <c r="D233" s="1"/>
      <c r="E233" s="1"/>
      <c r="F233" s="1"/>
      <c r="G233" s="1"/>
      <c r="H233" s="1"/>
      <c r="I233" s="1"/>
      <c r="J233" s="1"/>
      <c r="K233" s="1"/>
      <c r="L233" s="1"/>
    </row>
    <row r="234" spans="1:12" ht="12.75">
      <c r="A234" s="1"/>
      <c r="B234" s="1"/>
      <c r="C234" s="1"/>
      <c r="D234" s="1"/>
      <c r="E234" s="1"/>
      <c r="F234" s="1"/>
      <c r="G234" s="1"/>
      <c r="H234" s="1"/>
      <c r="I234" s="1"/>
      <c r="J234" s="1"/>
      <c r="K234" s="1"/>
      <c r="L234" s="1"/>
    </row>
    <row r="235" spans="1:12" ht="12.75">
      <c r="A235" s="1"/>
      <c r="B235" s="1"/>
      <c r="C235" s="1"/>
      <c r="D235" s="1"/>
      <c r="E235" s="1"/>
      <c r="F235" s="1"/>
      <c r="G235" s="1"/>
      <c r="H235" s="1"/>
      <c r="I235" s="1"/>
      <c r="J235" s="1"/>
      <c r="K235" s="1"/>
      <c r="L235" s="1"/>
    </row>
    <row r="236" spans="1:12" ht="12.75">
      <c r="A236" s="1"/>
      <c r="B236" s="1"/>
      <c r="C236" s="1"/>
      <c r="D236" s="1"/>
      <c r="E236" s="1"/>
      <c r="F236" s="1"/>
      <c r="G236" s="1"/>
      <c r="H236" s="1"/>
      <c r="I236" s="1"/>
      <c r="J236" s="1"/>
      <c r="K236" s="1"/>
      <c r="L236" s="1"/>
    </row>
    <row r="237" spans="1:12" ht="12.75">
      <c r="A237" s="1"/>
      <c r="B237" s="1"/>
      <c r="C237" s="1"/>
      <c r="D237" s="1"/>
      <c r="E237" s="1"/>
      <c r="F237" s="1"/>
      <c r="G237" s="1"/>
      <c r="H237" s="1"/>
      <c r="I237" s="1"/>
      <c r="J237" s="1"/>
      <c r="K237" s="1"/>
      <c r="L237" s="1"/>
    </row>
    <row r="238" spans="1:12" ht="12.75">
      <c r="A238" s="1"/>
      <c r="B238" s="1"/>
      <c r="C238" s="1"/>
      <c r="D238" s="1"/>
      <c r="E238" s="1"/>
      <c r="F238" s="1"/>
      <c r="G238" s="1"/>
      <c r="H238" s="1"/>
      <c r="I238" s="1"/>
      <c r="J238" s="1"/>
      <c r="K238" s="1"/>
      <c r="L238" s="1"/>
    </row>
    <row r="239" spans="1:12" ht="12.75">
      <c r="A239" s="1"/>
      <c r="B239" s="1"/>
      <c r="C239" s="1"/>
      <c r="D239" s="1"/>
      <c r="E239" s="1"/>
      <c r="F239" s="1"/>
      <c r="G239" s="1"/>
      <c r="H239" s="1"/>
      <c r="I239" s="1"/>
      <c r="J239" s="1"/>
      <c r="K239" s="1"/>
      <c r="L239" s="1"/>
    </row>
    <row r="240" spans="1:12" ht="12.75">
      <c r="A240" s="1"/>
      <c r="B240" s="1"/>
      <c r="C240" s="1"/>
      <c r="D240" s="1"/>
      <c r="E240" s="1"/>
      <c r="F240" s="1"/>
      <c r="G240" s="1"/>
      <c r="H240" s="1"/>
      <c r="I240" s="1"/>
      <c r="J240" s="1"/>
      <c r="K240" s="1"/>
      <c r="L240" s="1"/>
    </row>
    <row r="241" spans="1:12" ht="12.75">
      <c r="A241" s="1"/>
      <c r="B241" s="1"/>
      <c r="C241" s="1"/>
      <c r="D241" s="1"/>
      <c r="E241" s="1"/>
      <c r="F241" s="1"/>
      <c r="G241" s="1"/>
      <c r="H241" s="1"/>
      <c r="I241" s="1"/>
      <c r="J241" s="1"/>
      <c r="K241" s="1"/>
      <c r="L241" s="1"/>
    </row>
    <row r="242" spans="1:12" ht="12.75">
      <c r="A242" s="1"/>
      <c r="B242" s="1"/>
      <c r="C242" s="1"/>
      <c r="D242" s="1"/>
      <c r="E242" s="1"/>
      <c r="F242" s="1"/>
      <c r="G242" s="1"/>
      <c r="H242" s="1"/>
      <c r="I242" s="1"/>
      <c r="J242" s="1"/>
      <c r="K242" s="1"/>
      <c r="L242" s="1"/>
    </row>
  </sheetData>
  <sheetProtection password="DBB1" sheet="1" objects="1" scenarios="1"/>
  <mergeCells count="16">
    <mergeCell ref="A1:L1"/>
    <mergeCell ref="A2:L2"/>
    <mergeCell ref="B83:K83"/>
    <mergeCell ref="C89:D89"/>
    <mergeCell ref="C90:D90"/>
    <mergeCell ref="H89:K89"/>
    <mergeCell ref="H90:K90"/>
    <mergeCell ref="C85:D85"/>
    <mergeCell ref="C86:D86"/>
    <mergeCell ref="E5:F5"/>
    <mergeCell ref="K86:L86"/>
    <mergeCell ref="K85:L85"/>
    <mergeCell ref="E86:G86"/>
    <mergeCell ref="H86:J86"/>
    <mergeCell ref="E85:G85"/>
    <mergeCell ref="H85:J85"/>
  </mergeCells>
  <printOptions horizontalCentered="1"/>
  <pageMargins left="0.25" right="0.25" top="0.65" bottom="0.4" header="0" footer="0"/>
  <pageSetup cellComments="asDisplayed" fitToHeight="1" fitToWidth="1" horizontalDpi="600" verticalDpi="600" orientation="portrait" scale="59" r:id="rId3"/>
  <headerFooter alignWithMargins="0">
    <oddHeader>&amp;L&amp;9STATE OF CALIFORNIA
&amp;"Arial,Bold"HCD Approved Cash Flow Analysis&amp;"Arial,Regular"
AMC 175a (for RHCP-O only)&amp;R&amp;9DEPARTMENT OF HOUSING AND COMMUNITY DEVELOPMENT
DIVISION OF FINANCIAL ASSISTANCE</oddHeader>
    <oddFooter>&amp;CPage &amp;P of &amp;N&amp;R&amp;"Arial,Italic"&amp;9&amp;A</oddFooter>
  </headerFooter>
  <legacyDrawing r:id="rId2"/>
</worksheet>
</file>

<file path=xl/worksheets/sheet6.xml><?xml version="1.0" encoding="utf-8"?>
<worksheet xmlns="http://schemas.openxmlformats.org/spreadsheetml/2006/main" xmlns:r="http://schemas.openxmlformats.org/officeDocument/2006/relationships">
  <sheetPr>
    <tabColor indexed="47"/>
    <pageSetUpPr fitToPage="1"/>
  </sheetPr>
  <dimension ref="A1:J92"/>
  <sheetViews>
    <sheetView showGridLines="0" zoomScaleSheetLayoutView="75" zoomScalePageLayoutView="0" workbookViewId="0" topLeftCell="A1">
      <selection activeCell="A2" sqref="A2:J2"/>
    </sheetView>
  </sheetViews>
  <sheetFormatPr defaultColWidth="9.8515625" defaultRowHeight="12.75"/>
  <cols>
    <col min="1" max="1" width="2.8515625" style="5" customWidth="1"/>
    <col min="2" max="2" width="9.8515625" style="1" customWidth="1"/>
    <col min="3" max="3" width="36.57421875" style="1" customWidth="1"/>
    <col min="4" max="10" width="11.140625" style="1" customWidth="1"/>
    <col min="11" max="16384" width="9.8515625" style="1" customWidth="1"/>
  </cols>
  <sheetData>
    <row r="1" spans="1:10" s="612" customFormat="1" ht="16.5" customHeight="1">
      <c r="A1" s="846" t="str">
        <f>'1. Proposed Operating Costs'!$C$1</f>
        <v>Rental Housing Construction Program -- Original</v>
      </c>
      <c r="B1" s="846"/>
      <c r="C1" s="846"/>
      <c r="D1" s="846"/>
      <c r="E1" s="846"/>
      <c r="F1" s="846"/>
      <c r="G1" s="846"/>
      <c r="H1" s="846"/>
      <c r="I1" s="846"/>
      <c r="J1" s="846"/>
    </row>
    <row r="2" spans="1:10" s="4" customFormat="1" ht="15" customHeight="1">
      <c r="A2" s="891" t="s">
        <v>334</v>
      </c>
      <c r="B2" s="891"/>
      <c r="C2" s="891"/>
      <c r="D2" s="891"/>
      <c r="E2" s="891"/>
      <c r="F2" s="891"/>
      <c r="G2" s="891"/>
      <c r="H2" s="891"/>
      <c r="I2" s="891"/>
      <c r="J2" s="891"/>
    </row>
    <row r="3" spans="1:10" s="612" customFormat="1" ht="12" customHeight="1">
      <c r="A3" s="895" t="s">
        <v>259</v>
      </c>
      <c r="B3" s="895"/>
      <c r="C3" s="637">
        <f>'1. Proposed Operating Costs'!$C$3</f>
        <v>0</v>
      </c>
      <c r="D3" s="611"/>
      <c r="E3" s="7" t="s">
        <v>162</v>
      </c>
      <c r="F3" s="797">
        <f>'1. Proposed Operating Costs'!$F$3</f>
        <v>0</v>
      </c>
      <c r="G3" s="73" t="s">
        <v>1</v>
      </c>
      <c r="H3" s="798">
        <f>'1. Proposed Operating Costs'!$H$3</f>
        <v>0</v>
      </c>
      <c r="I3" s="611"/>
      <c r="J3" s="611"/>
    </row>
    <row r="4" spans="1:10" s="612" customFormat="1" ht="12" customHeight="1">
      <c r="A4" s="895" t="s">
        <v>4</v>
      </c>
      <c r="B4" s="895"/>
      <c r="C4" s="638">
        <f>'1. Proposed Operating Costs'!$C$4</f>
        <v>0</v>
      </c>
      <c r="D4" s="611"/>
      <c r="E4" s="611"/>
      <c r="F4" s="611"/>
      <c r="G4" s="611"/>
      <c r="H4" s="611"/>
      <c r="I4" s="611"/>
      <c r="J4" s="611"/>
    </row>
    <row r="5" spans="1:10" s="612" customFormat="1" ht="12" customHeight="1">
      <c r="A5" s="895" t="s">
        <v>6</v>
      </c>
      <c r="B5" s="895"/>
      <c r="C5" s="645"/>
      <c r="D5" s="611"/>
      <c r="E5" s="611"/>
      <c r="F5" s="611"/>
      <c r="G5" s="611"/>
      <c r="H5" s="611"/>
      <c r="I5" s="611"/>
      <c r="J5" s="611"/>
    </row>
    <row r="6" spans="1:10" s="612" customFormat="1" ht="12" customHeight="1">
      <c r="A6" s="896" t="s">
        <v>8</v>
      </c>
      <c r="B6" s="896"/>
      <c r="C6" s="796"/>
      <c r="D6" s="611"/>
      <c r="E6" s="780" t="str">
        <f>'1. Proposed Operating Costs'!A1</f>
        <v>Rev 9/28/16</v>
      </c>
      <c r="F6" s="611"/>
      <c r="G6" s="611"/>
      <c r="H6" s="611"/>
      <c r="I6" s="611"/>
      <c r="J6" s="611"/>
    </row>
    <row r="7" spans="1:10" s="4" customFormat="1" ht="15" customHeight="1">
      <c r="A7" s="886" t="s">
        <v>9</v>
      </c>
      <c r="B7" s="887"/>
      <c r="C7" s="888"/>
      <c r="D7" s="500"/>
      <c r="E7" s="886" t="s">
        <v>252</v>
      </c>
      <c r="F7" s="887"/>
      <c r="G7" s="887"/>
      <c r="H7" s="887"/>
      <c r="I7" s="887"/>
      <c r="J7" s="888"/>
    </row>
    <row r="8" spans="1:10" s="4" customFormat="1" ht="37.5" customHeight="1">
      <c r="A8" s="575"/>
      <c r="B8" s="1"/>
      <c r="C8" s="485"/>
      <c r="D8" s="640" t="s">
        <v>337</v>
      </c>
      <c r="E8" s="641" t="s">
        <v>248</v>
      </c>
      <c r="F8" s="639" t="s">
        <v>251</v>
      </c>
      <c r="G8" s="642" t="s">
        <v>278</v>
      </c>
      <c r="H8" s="639" t="s">
        <v>258</v>
      </c>
      <c r="I8" s="641" t="s">
        <v>255</v>
      </c>
      <c r="J8" s="748" t="s">
        <v>253</v>
      </c>
    </row>
    <row r="9" spans="1:10" s="4" customFormat="1" ht="12" customHeight="1">
      <c r="A9" s="516"/>
      <c r="B9" s="9"/>
      <c r="C9" s="464"/>
      <c r="D9" s="253"/>
      <c r="E9" s="223" t="s">
        <v>173</v>
      </c>
      <c r="F9" s="224"/>
      <c r="G9" s="223"/>
      <c r="H9" s="224"/>
      <c r="I9" s="223"/>
      <c r="J9" s="173"/>
    </row>
    <row r="10" spans="1:10" s="4" customFormat="1" ht="12.75" customHeight="1">
      <c r="A10" s="575"/>
      <c r="B10" s="65" t="s">
        <v>15</v>
      </c>
      <c r="C10" s="485"/>
      <c r="D10" s="91"/>
      <c r="E10" s="626"/>
      <c r="F10" s="627"/>
      <c r="G10" s="626"/>
      <c r="H10" s="627"/>
      <c r="I10" s="626"/>
      <c r="J10" s="494"/>
    </row>
    <row r="11" spans="1:10" s="4" customFormat="1" ht="12.75" customHeight="1">
      <c r="A11" s="575">
        <v>1</v>
      </c>
      <c r="B11" s="9" t="s">
        <v>308</v>
      </c>
      <c r="C11" s="464"/>
      <c r="D11" s="474">
        <v>6320</v>
      </c>
      <c r="E11" s="628" t="e">
        <f>+'4. Approved Proration of Costs'!J12</f>
        <v>#VALUE!</v>
      </c>
      <c r="F11" s="635">
        <v>0</v>
      </c>
      <c r="G11" s="628" t="e">
        <f>+'4. Approved Proration of Costs'!K12</f>
        <v>#VALUE!</v>
      </c>
      <c r="H11" s="635">
        <v>0</v>
      </c>
      <c r="I11" s="632">
        <f>+'4. Approved Proration of Costs'!L12</f>
        <v>0</v>
      </c>
      <c r="J11" s="749">
        <v>0</v>
      </c>
    </row>
    <row r="12" spans="1:10" s="4" customFormat="1" ht="12.75" customHeight="1">
      <c r="A12" s="575"/>
      <c r="B12" s="65" t="s">
        <v>18</v>
      </c>
      <c r="C12" s="485"/>
      <c r="D12" s="480"/>
      <c r="E12" s="592"/>
      <c r="F12" s="616"/>
      <c r="G12" s="592"/>
      <c r="H12" s="616"/>
      <c r="I12" s="633"/>
      <c r="J12" s="325"/>
    </row>
    <row r="13" spans="1:10" s="4" customFormat="1" ht="12.75" customHeight="1">
      <c r="A13" s="575">
        <v>2</v>
      </c>
      <c r="B13" s="1" t="s">
        <v>177</v>
      </c>
      <c r="C13" s="485"/>
      <c r="D13" s="480">
        <v>6210</v>
      </c>
      <c r="E13" s="592" t="e">
        <f>'4. Approved Proration of Costs'!J14</f>
        <v>#VALUE!</v>
      </c>
      <c r="F13" s="636">
        <v>0</v>
      </c>
      <c r="G13" s="592" t="e">
        <f>+'4. Approved Proration of Costs'!K14</f>
        <v>#VALUE!</v>
      </c>
      <c r="H13" s="636">
        <v>0</v>
      </c>
      <c r="I13" s="634">
        <f>+'4. Approved Proration of Costs'!L14</f>
        <v>0</v>
      </c>
      <c r="J13" s="449">
        <v>0</v>
      </c>
    </row>
    <row r="14" spans="1:10" s="4" customFormat="1" ht="12.75" customHeight="1">
      <c r="A14" s="575">
        <v>3</v>
      </c>
      <c r="B14" s="1" t="s">
        <v>20</v>
      </c>
      <c r="C14" s="485"/>
      <c r="D14" s="480">
        <v>6235</v>
      </c>
      <c r="E14" s="592" t="e">
        <f>'4. Approved Proration of Costs'!J15</f>
        <v>#VALUE!</v>
      </c>
      <c r="F14" s="636">
        <v>0</v>
      </c>
      <c r="G14" s="592" t="e">
        <f>+'4. Approved Proration of Costs'!K15</f>
        <v>#VALUE!</v>
      </c>
      <c r="H14" s="636">
        <v>0</v>
      </c>
      <c r="I14" s="634">
        <f>+'4. Approved Proration of Costs'!L15</f>
        <v>0</v>
      </c>
      <c r="J14" s="449">
        <v>0</v>
      </c>
    </row>
    <row r="15" spans="1:10" s="4" customFormat="1" ht="12.75" customHeight="1">
      <c r="A15" s="575">
        <v>4</v>
      </c>
      <c r="B15" s="1" t="s">
        <v>21</v>
      </c>
      <c r="C15" s="485"/>
      <c r="D15" s="480">
        <v>6250</v>
      </c>
      <c r="E15" s="592" t="e">
        <f>'4. Approved Proration of Costs'!J16</f>
        <v>#VALUE!</v>
      </c>
      <c r="F15" s="636">
        <v>0</v>
      </c>
      <c r="G15" s="592" t="e">
        <f>+'4. Approved Proration of Costs'!K16</f>
        <v>#VALUE!</v>
      </c>
      <c r="H15" s="636">
        <v>0</v>
      </c>
      <c r="I15" s="634">
        <f>+'4. Approved Proration of Costs'!L16</f>
        <v>0</v>
      </c>
      <c r="J15" s="449">
        <v>0</v>
      </c>
    </row>
    <row r="16" spans="1:10" s="4" customFormat="1" ht="12.75" customHeight="1">
      <c r="A16" s="575">
        <v>5</v>
      </c>
      <c r="B16" s="1" t="s">
        <v>22</v>
      </c>
      <c r="C16" s="485"/>
      <c r="D16" s="480">
        <v>6310</v>
      </c>
      <c r="E16" s="592" t="e">
        <f>'4. Approved Proration of Costs'!J17</f>
        <v>#VALUE!</v>
      </c>
      <c r="F16" s="636">
        <v>0</v>
      </c>
      <c r="G16" s="592" t="e">
        <f>+'4. Approved Proration of Costs'!K17</f>
        <v>#VALUE!</v>
      </c>
      <c r="H16" s="636">
        <v>0</v>
      </c>
      <c r="I16" s="634">
        <f>+'4. Approved Proration of Costs'!L17</f>
        <v>0</v>
      </c>
      <c r="J16" s="449">
        <v>0</v>
      </c>
    </row>
    <row r="17" spans="1:10" s="4" customFormat="1" ht="12.75" customHeight="1">
      <c r="A17" s="575">
        <v>6</v>
      </c>
      <c r="B17" s="1" t="s">
        <v>23</v>
      </c>
      <c r="C17" s="485"/>
      <c r="D17" s="480">
        <v>6311</v>
      </c>
      <c r="E17" s="592" t="e">
        <f>'4. Approved Proration of Costs'!J18</f>
        <v>#VALUE!</v>
      </c>
      <c r="F17" s="636">
        <v>0</v>
      </c>
      <c r="G17" s="592" t="e">
        <f>+'4. Approved Proration of Costs'!K18</f>
        <v>#VALUE!</v>
      </c>
      <c r="H17" s="636">
        <v>0</v>
      </c>
      <c r="I17" s="634">
        <f>+'4. Approved Proration of Costs'!L18</f>
        <v>0</v>
      </c>
      <c r="J17" s="449">
        <v>0</v>
      </c>
    </row>
    <row r="18" spans="1:10" s="4" customFormat="1" ht="12.75" customHeight="1">
      <c r="A18" s="575">
        <v>7</v>
      </c>
      <c r="B18" s="1" t="s">
        <v>24</v>
      </c>
      <c r="C18" s="485"/>
      <c r="D18" s="480">
        <v>6312</v>
      </c>
      <c r="E18" s="592" t="e">
        <f>'4. Approved Proration of Costs'!J19</f>
        <v>#VALUE!</v>
      </c>
      <c r="F18" s="636">
        <v>0</v>
      </c>
      <c r="G18" s="592" t="e">
        <f>+'4. Approved Proration of Costs'!K19</f>
        <v>#VALUE!</v>
      </c>
      <c r="H18" s="636">
        <v>0</v>
      </c>
      <c r="I18" s="634">
        <f>+'4. Approved Proration of Costs'!L19</f>
        <v>0</v>
      </c>
      <c r="J18" s="449">
        <v>0</v>
      </c>
    </row>
    <row r="19" spans="1:10" s="4" customFormat="1" ht="12.75" customHeight="1">
      <c r="A19" s="575">
        <v>8</v>
      </c>
      <c r="B19" s="1" t="s">
        <v>178</v>
      </c>
      <c r="C19" s="485"/>
      <c r="D19" s="480">
        <v>6330</v>
      </c>
      <c r="E19" s="592" t="e">
        <f>'4. Approved Proration of Costs'!J20</f>
        <v>#VALUE!</v>
      </c>
      <c r="F19" s="636">
        <v>0</v>
      </c>
      <c r="G19" s="592" t="e">
        <f>+'4. Approved Proration of Costs'!K20</f>
        <v>#VALUE!</v>
      </c>
      <c r="H19" s="636">
        <v>0</v>
      </c>
      <c r="I19" s="634">
        <f>+'4. Approved Proration of Costs'!L20</f>
        <v>0</v>
      </c>
      <c r="J19" s="449">
        <v>0</v>
      </c>
    </row>
    <row r="20" spans="1:10" s="4" customFormat="1" ht="12.75" customHeight="1">
      <c r="A20" s="575">
        <v>9</v>
      </c>
      <c r="B20" s="1" t="s">
        <v>179</v>
      </c>
      <c r="C20" s="485"/>
      <c r="D20" s="480">
        <v>6331</v>
      </c>
      <c r="E20" s="592" t="e">
        <f>'4. Approved Proration of Costs'!J21</f>
        <v>#VALUE!</v>
      </c>
      <c r="F20" s="636">
        <v>0</v>
      </c>
      <c r="G20" s="592" t="e">
        <f>+'4. Approved Proration of Costs'!K21</f>
        <v>#VALUE!</v>
      </c>
      <c r="H20" s="636">
        <v>0</v>
      </c>
      <c r="I20" s="634">
        <f>+'4. Approved Proration of Costs'!L21</f>
        <v>0</v>
      </c>
      <c r="J20" s="449">
        <v>0</v>
      </c>
    </row>
    <row r="21" spans="1:10" s="4" customFormat="1" ht="12.75" customHeight="1">
      <c r="A21" s="575">
        <v>10</v>
      </c>
      <c r="B21" s="1" t="s">
        <v>27</v>
      </c>
      <c r="C21" s="485"/>
      <c r="D21" s="480">
        <v>6340</v>
      </c>
      <c r="E21" s="592" t="e">
        <f>'4. Approved Proration of Costs'!J22</f>
        <v>#VALUE!</v>
      </c>
      <c r="F21" s="636">
        <v>0</v>
      </c>
      <c r="G21" s="592" t="e">
        <f>+'4. Approved Proration of Costs'!K22</f>
        <v>#VALUE!</v>
      </c>
      <c r="H21" s="636">
        <v>0</v>
      </c>
      <c r="I21" s="634">
        <f>+'4. Approved Proration of Costs'!L22</f>
        <v>0</v>
      </c>
      <c r="J21" s="449">
        <v>0</v>
      </c>
    </row>
    <row r="22" spans="1:10" s="4" customFormat="1" ht="12.75" customHeight="1">
      <c r="A22" s="575">
        <v>11</v>
      </c>
      <c r="B22" s="1" t="s">
        <v>28</v>
      </c>
      <c r="C22" s="485"/>
      <c r="D22" s="480">
        <v>6350</v>
      </c>
      <c r="E22" s="592" t="e">
        <f>'4. Approved Proration of Costs'!J23</f>
        <v>#VALUE!</v>
      </c>
      <c r="F22" s="636">
        <v>0</v>
      </c>
      <c r="G22" s="592" t="e">
        <f>+'4. Approved Proration of Costs'!K23</f>
        <v>#VALUE!</v>
      </c>
      <c r="H22" s="636">
        <v>0</v>
      </c>
      <c r="I22" s="634">
        <f>+'4. Approved Proration of Costs'!L23</f>
        <v>0</v>
      </c>
      <c r="J22" s="449">
        <v>0</v>
      </c>
    </row>
    <row r="23" spans="1:10" s="4" customFormat="1" ht="12.75" customHeight="1">
      <c r="A23" s="575">
        <v>12</v>
      </c>
      <c r="B23" s="1" t="s">
        <v>29</v>
      </c>
      <c r="C23" s="485"/>
      <c r="D23" s="480">
        <v>6351</v>
      </c>
      <c r="E23" s="592" t="e">
        <f>'4. Approved Proration of Costs'!J24</f>
        <v>#VALUE!</v>
      </c>
      <c r="F23" s="636">
        <v>0</v>
      </c>
      <c r="G23" s="592" t="e">
        <f>+'4. Approved Proration of Costs'!K24</f>
        <v>#VALUE!</v>
      </c>
      <c r="H23" s="636">
        <v>0</v>
      </c>
      <c r="I23" s="634">
        <f>+'4. Approved Proration of Costs'!L24</f>
        <v>0</v>
      </c>
      <c r="J23" s="449">
        <v>0</v>
      </c>
    </row>
    <row r="24" spans="1:10" s="4" customFormat="1" ht="12.75" customHeight="1">
      <c r="A24" s="575">
        <v>13</v>
      </c>
      <c r="B24" s="388" t="s">
        <v>30</v>
      </c>
      <c r="C24" s="485"/>
      <c r="D24" s="480">
        <v>6360</v>
      </c>
      <c r="E24" s="592" t="e">
        <f>'4. Approved Proration of Costs'!J25</f>
        <v>#VALUE!</v>
      </c>
      <c r="F24" s="636">
        <v>0</v>
      </c>
      <c r="G24" s="592" t="e">
        <f>+'4. Approved Proration of Costs'!K25</f>
        <v>#VALUE!</v>
      </c>
      <c r="H24" s="636">
        <v>0</v>
      </c>
      <c r="I24" s="634">
        <f>+'4. Approved Proration of Costs'!L25</f>
        <v>0</v>
      </c>
      <c r="J24" s="449">
        <v>0</v>
      </c>
    </row>
    <row r="25" spans="1:10" s="4" customFormat="1" ht="12.75" customHeight="1">
      <c r="A25" s="575">
        <v>14</v>
      </c>
      <c r="B25" s="1" t="s">
        <v>31</v>
      </c>
      <c r="C25" s="485"/>
      <c r="D25" s="480">
        <v>6370</v>
      </c>
      <c r="E25" s="592" t="e">
        <f>'4. Approved Proration of Costs'!J26</f>
        <v>#VALUE!</v>
      </c>
      <c r="F25" s="636">
        <v>0</v>
      </c>
      <c r="G25" s="592" t="e">
        <f>+'4. Approved Proration of Costs'!K26</f>
        <v>#VALUE!</v>
      </c>
      <c r="H25" s="636">
        <v>0</v>
      </c>
      <c r="I25" s="634">
        <f>+'4. Approved Proration of Costs'!L26</f>
        <v>0</v>
      </c>
      <c r="J25" s="449">
        <v>0</v>
      </c>
    </row>
    <row r="26" spans="1:10" s="4" customFormat="1" ht="12.75" customHeight="1">
      <c r="A26" s="575">
        <v>15</v>
      </c>
      <c r="B26" s="1" t="s">
        <v>32</v>
      </c>
      <c r="C26" s="485"/>
      <c r="D26" s="480">
        <v>6390</v>
      </c>
      <c r="E26" s="592" t="e">
        <f>'4. Approved Proration of Costs'!J27</f>
        <v>#VALUE!</v>
      </c>
      <c r="F26" s="636">
        <v>0</v>
      </c>
      <c r="G26" s="592" t="e">
        <f>+'4. Approved Proration of Costs'!K27</f>
        <v>#VALUE!</v>
      </c>
      <c r="H26" s="636">
        <v>0</v>
      </c>
      <c r="I26" s="634">
        <f>+'4. Approved Proration of Costs'!L27</f>
        <v>0</v>
      </c>
      <c r="J26" s="449">
        <v>0</v>
      </c>
    </row>
    <row r="27" spans="1:10" s="4" customFormat="1" ht="12.75" customHeight="1">
      <c r="A27" s="575">
        <v>16</v>
      </c>
      <c r="B27" s="135" t="s">
        <v>180</v>
      </c>
      <c r="C27" s="464"/>
      <c r="D27" s="136" t="s">
        <v>34</v>
      </c>
      <c r="E27" s="628" t="e">
        <f aca="true" t="shared" si="0" ref="E27:J27">SUM(E13:E26)</f>
        <v>#VALUE!</v>
      </c>
      <c r="F27" s="617">
        <f t="shared" si="0"/>
        <v>0</v>
      </c>
      <c r="G27" s="628" t="e">
        <f t="shared" si="0"/>
        <v>#VALUE!</v>
      </c>
      <c r="H27" s="618">
        <f t="shared" si="0"/>
        <v>0</v>
      </c>
      <c r="I27" s="632">
        <f>+'4. Approved Proration of Costs'!L28</f>
        <v>0</v>
      </c>
      <c r="J27" s="476">
        <f t="shared" si="0"/>
        <v>0</v>
      </c>
    </row>
    <row r="28" spans="1:10" s="4" customFormat="1" ht="12.75" customHeight="1">
      <c r="A28" s="575"/>
      <c r="B28" s="65" t="s">
        <v>181</v>
      </c>
      <c r="C28" s="485"/>
      <c r="D28" s="465"/>
      <c r="E28" s="629"/>
      <c r="F28" s="619"/>
      <c r="G28" s="629"/>
      <c r="H28" s="619"/>
      <c r="I28" s="633"/>
      <c r="J28" s="491"/>
    </row>
    <row r="29" spans="1:10" s="4" customFormat="1" ht="12.75" customHeight="1">
      <c r="A29" s="575">
        <v>17</v>
      </c>
      <c r="B29" s="1" t="s">
        <v>36</v>
      </c>
      <c r="C29" s="485"/>
      <c r="D29" s="480">
        <v>6420</v>
      </c>
      <c r="E29" s="592" t="e">
        <f>'4. Approved Proration of Costs'!J30</f>
        <v>#VALUE!</v>
      </c>
      <c r="F29" s="636">
        <v>0</v>
      </c>
      <c r="G29" s="592" t="e">
        <f>+'4. Approved Proration of Costs'!K30</f>
        <v>#VALUE!</v>
      </c>
      <c r="H29" s="636">
        <v>0</v>
      </c>
      <c r="I29" s="634">
        <f>+'4. Approved Proration of Costs'!L30</f>
        <v>0</v>
      </c>
      <c r="J29" s="449">
        <v>0</v>
      </c>
    </row>
    <row r="30" spans="1:10" s="4" customFormat="1" ht="12.75" customHeight="1">
      <c r="A30" s="575">
        <v>18</v>
      </c>
      <c r="B30" s="1" t="s">
        <v>37</v>
      </c>
      <c r="C30" s="485"/>
      <c r="D30" s="480">
        <v>6450</v>
      </c>
      <c r="E30" s="592" t="e">
        <f>'4. Approved Proration of Costs'!J31</f>
        <v>#VALUE!</v>
      </c>
      <c r="F30" s="636">
        <v>0</v>
      </c>
      <c r="G30" s="592" t="e">
        <f>+'4. Approved Proration of Costs'!K31</f>
        <v>#VALUE!</v>
      </c>
      <c r="H30" s="636">
        <v>0</v>
      </c>
      <c r="I30" s="634">
        <f>+'4. Approved Proration of Costs'!L31</f>
        <v>0</v>
      </c>
      <c r="J30" s="449">
        <v>0</v>
      </c>
    </row>
    <row r="31" spans="1:10" s="4" customFormat="1" ht="12.75" customHeight="1">
      <c r="A31" s="575">
        <v>19</v>
      </c>
      <c r="B31" s="1" t="s">
        <v>38</v>
      </c>
      <c r="C31" s="485"/>
      <c r="D31" s="480">
        <v>6451</v>
      </c>
      <c r="E31" s="592" t="e">
        <f>'4. Approved Proration of Costs'!J32</f>
        <v>#VALUE!</v>
      </c>
      <c r="F31" s="636">
        <v>0</v>
      </c>
      <c r="G31" s="592" t="e">
        <f>+'4. Approved Proration of Costs'!K32</f>
        <v>#VALUE!</v>
      </c>
      <c r="H31" s="636">
        <v>0</v>
      </c>
      <c r="I31" s="634">
        <f>+'4. Approved Proration of Costs'!L32</f>
        <v>0</v>
      </c>
      <c r="J31" s="449">
        <v>0</v>
      </c>
    </row>
    <row r="32" spans="1:10" s="4" customFormat="1" ht="12.75" customHeight="1">
      <c r="A32" s="575">
        <v>20</v>
      </c>
      <c r="B32" s="1" t="s">
        <v>39</v>
      </c>
      <c r="C32" s="485"/>
      <c r="D32" s="480">
        <v>6452</v>
      </c>
      <c r="E32" s="592" t="e">
        <f>'4. Approved Proration of Costs'!J33</f>
        <v>#VALUE!</v>
      </c>
      <c r="F32" s="636">
        <v>0</v>
      </c>
      <c r="G32" s="592" t="e">
        <f>+'4. Approved Proration of Costs'!K33</f>
        <v>#VALUE!</v>
      </c>
      <c r="H32" s="636">
        <v>0</v>
      </c>
      <c r="I32" s="634">
        <f>+'4. Approved Proration of Costs'!L33</f>
        <v>0</v>
      </c>
      <c r="J32" s="449">
        <v>0</v>
      </c>
    </row>
    <row r="33" spans="1:10" s="4" customFormat="1" ht="12.75" customHeight="1">
      <c r="A33" s="575">
        <v>21</v>
      </c>
      <c r="B33" s="1" t="s">
        <v>40</v>
      </c>
      <c r="C33" s="485"/>
      <c r="D33" s="480">
        <v>6453</v>
      </c>
      <c r="E33" s="592" t="e">
        <f>'4. Approved Proration of Costs'!J34</f>
        <v>#VALUE!</v>
      </c>
      <c r="F33" s="636">
        <v>0</v>
      </c>
      <c r="G33" s="592" t="e">
        <f>+'4. Approved Proration of Costs'!K34</f>
        <v>#VALUE!</v>
      </c>
      <c r="H33" s="636">
        <v>0</v>
      </c>
      <c r="I33" s="634">
        <f>+'4. Approved Proration of Costs'!L34</f>
        <v>0</v>
      </c>
      <c r="J33" s="449">
        <v>0</v>
      </c>
    </row>
    <row r="34" spans="1:10" s="4" customFormat="1" ht="12.75" customHeight="1">
      <c r="A34" s="575">
        <v>22</v>
      </c>
      <c r="B34" s="135" t="s">
        <v>182</v>
      </c>
      <c r="C34" s="464"/>
      <c r="D34" s="141" t="s">
        <v>42</v>
      </c>
      <c r="E34" s="628" t="e">
        <f aca="true" t="shared" si="1" ref="E34:J34">SUM(E29:E33)</f>
        <v>#VALUE!</v>
      </c>
      <c r="F34" s="618">
        <f t="shared" si="1"/>
        <v>0</v>
      </c>
      <c r="G34" s="628" t="e">
        <f t="shared" si="1"/>
        <v>#VALUE!</v>
      </c>
      <c r="H34" s="618">
        <f t="shared" si="1"/>
        <v>0</v>
      </c>
      <c r="I34" s="632">
        <f>+'4. Approved Proration of Costs'!L35</f>
        <v>0</v>
      </c>
      <c r="J34" s="476">
        <f t="shared" si="1"/>
        <v>0</v>
      </c>
    </row>
    <row r="35" spans="1:10" s="4" customFormat="1" ht="12.75" customHeight="1">
      <c r="A35" s="575"/>
      <c r="B35" s="142" t="s">
        <v>183</v>
      </c>
      <c r="C35" s="463"/>
      <c r="D35" s="465"/>
      <c r="E35" s="629"/>
      <c r="F35" s="619"/>
      <c r="G35" s="629"/>
      <c r="H35" s="619"/>
      <c r="I35" s="634"/>
      <c r="J35" s="491"/>
    </row>
    <row r="36" spans="1:10" s="4" customFormat="1" ht="12.75" customHeight="1">
      <c r="A36" s="575">
        <v>23</v>
      </c>
      <c r="B36" s="1" t="s">
        <v>44</v>
      </c>
      <c r="C36" s="485"/>
      <c r="D36" s="480">
        <v>6510</v>
      </c>
      <c r="E36" s="592" t="e">
        <f>'4. Approved Proration of Costs'!J37</f>
        <v>#VALUE!</v>
      </c>
      <c r="F36" s="636">
        <v>0</v>
      </c>
      <c r="G36" s="592" t="e">
        <f>+'4. Approved Proration of Costs'!K37</f>
        <v>#VALUE!</v>
      </c>
      <c r="H36" s="636">
        <v>0</v>
      </c>
      <c r="I36" s="634">
        <f>+'4. Approved Proration of Costs'!L37</f>
        <v>0</v>
      </c>
      <c r="J36" s="449">
        <v>0</v>
      </c>
    </row>
    <row r="37" spans="1:10" s="4" customFormat="1" ht="12.75" customHeight="1">
      <c r="A37" s="575">
        <v>24</v>
      </c>
      <c r="B37" s="1" t="s">
        <v>45</v>
      </c>
      <c r="C37" s="485"/>
      <c r="D37" s="480">
        <v>6515</v>
      </c>
      <c r="E37" s="592" t="e">
        <f>'4. Approved Proration of Costs'!J38</f>
        <v>#VALUE!</v>
      </c>
      <c r="F37" s="636">
        <v>0</v>
      </c>
      <c r="G37" s="592" t="e">
        <f>+'4. Approved Proration of Costs'!K38</f>
        <v>#VALUE!</v>
      </c>
      <c r="H37" s="636">
        <v>0</v>
      </c>
      <c r="I37" s="634">
        <f>+'4. Approved Proration of Costs'!L38</f>
        <v>0</v>
      </c>
      <c r="J37" s="449">
        <v>0</v>
      </c>
    </row>
    <row r="38" spans="1:10" s="4" customFormat="1" ht="12.75" customHeight="1">
      <c r="A38" s="643">
        <v>25</v>
      </c>
      <c r="B38" s="6" t="s">
        <v>184</v>
      </c>
      <c r="C38" s="20"/>
      <c r="D38" s="29">
        <v>6517</v>
      </c>
      <c r="E38" s="592" t="e">
        <f>'4. Approved Proration of Costs'!J39</f>
        <v>#VALUE!</v>
      </c>
      <c r="F38" s="636">
        <v>0</v>
      </c>
      <c r="G38" s="592" t="e">
        <f>+'4. Approved Proration of Costs'!K39</f>
        <v>#VALUE!</v>
      </c>
      <c r="H38" s="636">
        <v>0</v>
      </c>
      <c r="I38" s="634">
        <f>+'4. Approved Proration of Costs'!L39</f>
        <v>0</v>
      </c>
      <c r="J38" s="449">
        <v>0</v>
      </c>
    </row>
    <row r="39" spans="1:10" s="4" customFormat="1" ht="12.75" customHeight="1">
      <c r="A39" s="575">
        <v>26</v>
      </c>
      <c r="B39" s="1" t="s">
        <v>47</v>
      </c>
      <c r="C39" s="485"/>
      <c r="D39" s="480">
        <v>6519</v>
      </c>
      <c r="E39" s="592" t="e">
        <f>'4. Approved Proration of Costs'!J40</f>
        <v>#VALUE!</v>
      </c>
      <c r="F39" s="636">
        <v>0</v>
      </c>
      <c r="G39" s="592" t="e">
        <f>+'4. Approved Proration of Costs'!K40</f>
        <v>#VALUE!</v>
      </c>
      <c r="H39" s="636">
        <v>0</v>
      </c>
      <c r="I39" s="634">
        <f>+'4. Approved Proration of Costs'!L40</f>
        <v>0</v>
      </c>
      <c r="J39" s="449">
        <v>0</v>
      </c>
    </row>
    <row r="40" spans="1:10" s="4" customFormat="1" ht="12.75" customHeight="1">
      <c r="A40" s="575">
        <v>27</v>
      </c>
      <c r="B40" s="388" t="s">
        <v>48</v>
      </c>
      <c r="C40" s="485"/>
      <c r="D40" s="480">
        <v>6520</v>
      </c>
      <c r="E40" s="592" t="e">
        <f>'4. Approved Proration of Costs'!J41</f>
        <v>#VALUE!</v>
      </c>
      <c r="F40" s="636">
        <v>0</v>
      </c>
      <c r="G40" s="592" t="e">
        <f>+'4. Approved Proration of Costs'!K41</f>
        <v>#VALUE!</v>
      </c>
      <c r="H40" s="636">
        <v>0</v>
      </c>
      <c r="I40" s="634">
        <f>+'4. Approved Proration of Costs'!L41</f>
        <v>0</v>
      </c>
      <c r="J40" s="449">
        <v>0</v>
      </c>
    </row>
    <row r="41" spans="1:10" s="4" customFormat="1" ht="12.75" customHeight="1">
      <c r="A41" s="575">
        <v>28</v>
      </c>
      <c r="B41" s="1" t="s">
        <v>49</v>
      </c>
      <c r="C41" s="485"/>
      <c r="D41" s="480">
        <v>6525</v>
      </c>
      <c r="E41" s="592" t="e">
        <f>'4. Approved Proration of Costs'!J42</f>
        <v>#VALUE!</v>
      </c>
      <c r="F41" s="636">
        <v>0</v>
      </c>
      <c r="G41" s="592" t="e">
        <f>+'4. Approved Proration of Costs'!K42</f>
        <v>#VALUE!</v>
      </c>
      <c r="H41" s="636">
        <v>0</v>
      </c>
      <c r="I41" s="634">
        <f>+'4. Approved Proration of Costs'!L42</f>
        <v>0</v>
      </c>
      <c r="J41" s="449">
        <v>0</v>
      </c>
    </row>
    <row r="42" spans="1:10" s="4" customFormat="1" ht="12.75" customHeight="1">
      <c r="A42" s="575">
        <v>29</v>
      </c>
      <c r="B42" s="1" t="s">
        <v>50</v>
      </c>
      <c r="C42" s="485"/>
      <c r="D42" s="480">
        <v>6530</v>
      </c>
      <c r="E42" s="592" t="e">
        <f>'4. Approved Proration of Costs'!J43</f>
        <v>#VALUE!</v>
      </c>
      <c r="F42" s="636">
        <v>0</v>
      </c>
      <c r="G42" s="592" t="e">
        <f>+'4. Approved Proration of Costs'!K43</f>
        <v>#VALUE!</v>
      </c>
      <c r="H42" s="636">
        <v>0</v>
      </c>
      <c r="I42" s="634">
        <f>+'4. Approved Proration of Costs'!L43</f>
        <v>0</v>
      </c>
      <c r="J42" s="449">
        <v>0</v>
      </c>
    </row>
    <row r="43" spans="1:10" s="4" customFormat="1" ht="12.75" customHeight="1">
      <c r="A43" s="575">
        <v>30</v>
      </c>
      <c r="B43" s="388" t="s">
        <v>51</v>
      </c>
      <c r="C43" s="485"/>
      <c r="D43" s="480">
        <v>6535</v>
      </c>
      <c r="E43" s="592" t="e">
        <f>'4. Approved Proration of Costs'!J44</f>
        <v>#VALUE!</v>
      </c>
      <c r="F43" s="636">
        <v>0</v>
      </c>
      <c r="G43" s="592" t="e">
        <f>+'4. Approved Proration of Costs'!K44</f>
        <v>#VALUE!</v>
      </c>
      <c r="H43" s="636">
        <v>0</v>
      </c>
      <c r="I43" s="634">
        <f>+'4. Approved Proration of Costs'!L44</f>
        <v>0</v>
      </c>
      <c r="J43" s="449">
        <v>0</v>
      </c>
    </row>
    <row r="44" spans="1:10" s="4" customFormat="1" ht="12.75" customHeight="1">
      <c r="A44" s="575">
        <v>31</v>
      </c>
      <c r="B44" s="1" t="s">
        <v>52</v>
      </c>
      <c r="C44" s="485"/>
      <c r="D44" s="480">
        <v>6536</v>
      </c>
      <c r="E44" s="592" t="e">
        <f>'4. Approved Proration of Costs'!J45</f>
        <v>#VALUE!</v>
      </c>
      <c r="F44" s="636">
        <v>0</v>
      </c>
      <c r="G44" s="592" t="e">
        <f>+'4. Approved Proration of Costs'!K45</f>
        <v>#VALUE!</v>
      </c>
      <c r="H44" s="636">
        <v>0</v>
      </c>
      <c r="I44" s="634">
        <f>+'4. Approved Proration of Costs'!L45</f>
        <v>0</v>
      </c>
      <c r="J44" s="449">
        <v>0</v>
      </c>
    </row>
    <row r="45" spans="1:10" s="4" customFormat="1" ht="12.75" customHeight="1">
      <c r="A45" s="643">
        <v>32</v>
      </c>
      <c r="B45" s="6" t="s">
        <v>53</v>
      </c>
      <c r="C45" s="20"/>
      <c r="D45" s="29">
        <v>6537</v>
      </c>
      <c r="E45" s="592" t="e">
        <f>'4. Approved Proration of Costs'!J46</f>
        <v>#VALUE!</v>
      </c>
      <c r="F45" s="636">
        <v>0</v>
      </c>
      <c r="G45" s="592" t="e">
        <f>+'4. Approved Proration of Costs'!K46</f>
        <v>#VALUE!</v>
      </c>
      <c r="H45" s="636">
        <v>0</v>
      </c>
      <c r="I45" s="634">
        <f>+'4. Approved Proration of Costs'!L46</f>
        <v>0</v>
      </c>
      <c r="J45" s="449">
        <v>0</v>
      </c>
    </row>
    <row r="46" spans="1:10" s="4" customFormat="1" ht="12.75" customHeight="1">
      <c r="A46" s="643">
        <v>33</v>
      </c>
      <c r="B46" s="6" t="s">
        <v>54</v>
      </c>
      <c r="C46" s="20"/>
      <c r="D46" s="29">
        <v>6540</v>
      </c>
      <c r="E46" s="592" t="e">
        <f>'4. Approved Proration of Costs'!J47</f>
        <v>#VALUE!</v>
      </c>
      <c r="F46" s="636">
        <v>0</v>
      </c>
      <c r="G46" s="592" t="e">
        <f>+'4. Approved Proration of Costs'!K47</f>
        <v>#VALUE!</v>
      </c>
      <c r="H46" s="636">
        <v>0</v>
      </c>
      <c r="I46" s="634">
        <f>+'4. Approved Proration of Costs'!L47</f>
        <v>0</v>
      </c>
      <c r="J46" s="449">
        <v>0</v>
      </c>
    </row>
    <row r="47" spans="1:10" s="4" customFormat="1" ht="12.75" customHeight="1">
      <c r="A47" s="643">
        <v>34</v>
      </c>
      <c r="B47" s="6" t="s">
        <v>55</v>
      </c>
      <c r="C47" s="20"/>
      <c r="D47" s="29">
        <v>6541</v>
      </c>
      <c r="E47" s="592" t="e">
        <f>'4. Approved Proration of Costs'!J48</f>
        <v>#VALUE!</v>
      </c>
      <c r="F47" s="636">
        <v>0</v>
      </c>
      <c r="G47" s="592" t="e">
        <f>+'4. Approved Proration of Costs'!K48</f>
        <v>#VALUE!</v>
      </c>
      <c r="H47" s="636">
        <v>0</v>
      </c>
      <c r="I47" s="634">
        <f>+'4. Approved Proration of Costs'!L48</f>
        <v>0</v>
      </c>
      <c r="J47" s="449">
        <v>0</v>
      </c>
    </row>
    <row r="48" spans="1:10" s="4" customFormat="1" ht="12.75" customHeight="1">
      <c r="A48" s="643">
        <v>35</v>
      </c>
      <c r="B48" s="6" t="s">
        <v>56</v>
      </c>
      <c r="C48" s="20"/>
      <c r="D48" s="29">
        <v>6542</v>
      </c>
      <c r="E48" s="592" t="e">
        <f>'4. Approved Proration of Costs'!J49</f>
        <v>#VALUE!</v>
      </c>
      <c r="F48" s="636">
        <v>0</v>
      </c>
      <c r="G48" s="592" t="e">
        <f>+'4. Approved Proration of Costs'!K49</f>
        <v>#VALUE!</v>
      </c>
      <c r="H48" s="636">
        <v>0</v>
      </c>
      <c r="I48" s="634">
        <f>+'4. Approved Proration of Costs'!L49</f>
        <v>0</v>
      </c>
      <c r="J48" s="449">
        <v>0</v>
      </c>
    </row>
    <row r="49" spans="1:10" s="4" customFormat="1" ht="12.75" customHeight="1">
      <c r="A49" s="643">
        <v>36</v>
      </c>
      <c r="B49" s="6" t="s">
        <v>57</v>
      </c>
      <c r="C49" s="20"/>
      <c r="D49" s="29">
        <v>6545</v>
      </c>
      <c r="E49" s="592" t="e">
        <f>'4. Approved Proration of Costs'!J50</f>
        <v>#VALUE!</v>
      </c>
      <c r="F49" s="636">
        <v>0</v>
      </c>
      <c r="G49" s="592" t="e">
        <f>+'4. Approved Proration of Costs'!K50</f>
        <v>#VALUE!</v>
      </c>
      <c r="H49" s="636">
        <v>0</v>
      </c>
      <c r="I49" s="634">
        <f>+'4. Approved Proration of Costs'!L50</f>
        <v>0</v>
      </c>
      <c r="J49" s="449">
        <v>0</v>
      </c>
    </row>
    <row r="50" spans="1:10" s="4" customFormat="1" ht="12.75" customHeight="1">
      <c r="A50" s="575">
        <v>37</v>
      </c>
      <c r="B50" s="1" t="s">
        <v>58</v>
      </c>
      <c r="C50" s="485"/>
      <c r="D50" s="480">
        <v>6546</v>
      </c>
      <c r="E50" s="592" t="e">
        <f>'4. Approved Proration of Costs'!J51</f>
        <v>#VALUE!</v>
      </c>
      <c r="F50" s="636">
        <v>0</v>
      </c>
      <c r="G50" s="592" t="e">
        <f>+'4. Approved Proration of Costs'!K51</f>
        <v>#VALUE!</v>
      </c>
      <c r="H50" s="636">
        <v>0</v>
      </c>
      <c r="I50" s="634">
        <f>+'4. Approved Proration of Costs'!L51</f>
        <v>0</v>
      </c>
      <c r="J50" s="449">
        <v>0</v>
      </c>
    </row>
    <row r="51" spans="1:10" s="4" customFormat="1" ht="12.75" customHeight="1">
      <c r="A51" s="575">
        <v>38</v>
      </c>
      <c r="B51" s="48" t="s">
        <v>295</v>
      </c>
      <c r="C51" s="485"/>
      <c r="D51" s="480">
        <v>6547</v>
      </c>
      <c r="E51" s="592" t="e">
        <f>'4. Approved Proration of Costs'!J52</f>
        <v>#VALUE!</v>
      </c>
      <c r="F51" s="636">
        <v>0</v>
      </c>
      <c r="G51" s="592" t="e">
        <f>+'4. Approved Proration of Costs'!K52</f>
        <v>#VALUE!</v>
      </c>
      <c r="H51" s="636">
        <v>0</v>
      </c>
      <c r="I51" s="634">
        <f>+'4. Approved Proration of Costs'!L52</f>
        <v>0</v>
      </c>
      <c r="J51" s="449">
        <v>0</v>
      </c>
    </row>
    <row r="52" spans="1:10" s="4" customFormat="1" ht="12.75" customHeight="1">
      <c r="A52" s="575">
        <v>39</v>
      </c>
      <c r="B52" s="1" t="s">
        <v>60</v>
      </c>
      <c r="C52" s="485"/>
      <c r="D52" s="480">
        <v>6548</v>
      </c>
      <c r="E52" s="592" t="e">
        <f>'4. Approved Proration of Costs'!J53</f>
        <v>#VALUE!</v>
      </c>
      <c r="F52" s="636">
        <v>0</v>
      </c>
      <c r="G52" s="592" t="e">
        <f>+'4. Approved Proration of Costs'!K53</f>
        <v>#VALUE!</v>
      </c>
      <c r="H52" s="636">
        <v>0</v>
      </c>
      <c r="I52" s="634">
        <f>+'4. Approved Proration of Costs'!L53</f>
        <v>0</v>
      </c>
      <c r="J52" s="449">
        <v>0</v>
      </c>
    </row>
    <row r="53" spans="1:10" s="4" customFormat="1" ht="12.75" customHeight="1">
      <c r="A53" s="643">
        <v>40</v>
      </c>
      <c r="B53" s="6" t="s">
        <v>185</v>
      </c>
      <c r="C53" s="20"/>
      <c r="D53" s="29">
        <v>6560</v>
      </c>
      <c r="E53" s="592" t="e">
        <f>'4. Approved Proration of Costs'!J54</f>
        <v>#VALUE!</v>
      </c>
      <c r="F53" s="636">
        <v>0</v>
      </c>
      <c r="G53" s="592" t="e">
        <f>+'4. Approved Proration of Costs'!K54</f>
        <v>#VALUE!</v>
      </c>
      <c r="H53" s="636">
        <v>0</v>
      </c>
      <c r="I53" s="634">
        <f>+'4. Approved Proration of Costs'!L54</f>
        <v>0</v>
      </c>
      <c r="J53" s="449">
        <v>0</v>
      </c>
    </row>
    <row r="54" spans="1:10" s="4" customFormat="1" ht="12.75" customHeight="1">
      <c r="A54" s="643">
        <v>41</v>
      </c>
      <c r="B54" s="6" t="s">
        <v>62</v>
      </c>
      <c r="C54" s="20"/>
      <c r="D54" s="29">
        <v>6561</v>
      </c>
      <c r="E54" s="592" t="e">
        <f>'4. Approved Proration of Costs'!J55</f>
        <v>#VALUE!</v>
      </c>
      <c r="F54" s="636">
        <v>0</v>
      </c>
      <c r="G54" s="592" t="e">
        <f>+'4. Approved Proration of Costs'!K55</f>
        <v>#VALUE!</v>
      </c>
      <c r="H54" s="636">
        <v>0</v>
      </c>
      <c r="I54" s="634">
        <f>+'4. Approved Proration of Costs'!L55</f>
        <v>0</v>
      </c>
      <c r="J54" s="449">
        <v>0</v>
      </c>
    </row>
    <row r="55" spans="1:10" s="4" customFormat="1" ht="12.75" customHeight="1">
      <c r="A55" s="575">
        <v>42</v>
      </c>
      <c r="B55" s="1" t="s">
        <v>186</v>
      </c>
      <c r="C55" s="485"/>
      <c r="D55" s="480">
        <v>6570</v>
      </c>
      <c r="E55" s="592" t="e">
        <f>'4. Approved Proration of Costs'!J56</f>
        <v>#VALUE!</v>
      </c>
      <c r="F55" s="636">
        <v>0</v>
      </c>
      <c r="G55" s="592" t="e">
        <f>+'4. Approved Proration of Costs'!K56</f>
        <v>#VALUE!</v>
      </c>
      <c r="H55" s="636">
        <v>0</v>
      </c>
      <c r="I55" s="634">
        <f>+'4. Approved Proration of Costs'!L56</f>
        <v>0</v>
      </c>
      <c r="J55" s="449">
        <v>0</v>
      </c>
    </row>
    <row r="56" spans="1:10" s="4" customFormat="1" ht="12.75" customHeight="1">
      <c r="A56" s="575">
        <v>43</v>
      </c>
      <c r="B56" s="1" t="s">
        <v>279</v>
      </c>
      <c r="C56" s="485"/>
      <c r="D56" s="480">
        <v>6590</v>
      </c>
      <c r="E56" s="592" t="e">
        <f>'4. Approved Proration of Costs'!J57</f>
        <v>#VALUE!</v>
      </c>
      <c r="F56" s="636">
        <v>0</v>
      </c>
      <c r="G56" s="592" t="e">
        <f>+'4. Approved Proration of Costs'!K57</f>
        <v>#VALUE!</v>
      </c>
      <c r="H56" s="636">
        <v>0</v>
      </c>
      <c r="I56" s="634">
        <f>+'4. Approved Proration of Costs'!L57</f>
        <v>0</v>
      </c>
      <c r="J56" s="449">
        <v>0</v>
      </c>
    </row>
    <row r="57" spans="1:10" s="4" customFormat="1" ht="12.75" customHeight="1">
      <c r="A57" s="516">
        <v>44</v>
      </c>
      <c r="B57" s="254" t="s">
        <v>257</v>
      </c>
      <c r="C57" s="255"/>
      <c r="D57" s="136" t="s">
        <v>66</v>
      </c>
      <c r="E57" s="628" t="e">
        <f aca="true" t="shared" si="2" ref="E57:J57">SUM(E36:E56)</f>
        <v>#VALUE!</v>
      </c>
      <c r="F57" s="620">
        <f>SUM(F36:F56)</f>
        <v>0</v>
      </c>
      <c r="G57" s="628" t="e">
        <f t="shared" si="2"/>
        <v>#VALUE!</v>
      </c>
      <c r="H57" s="618">
        <f t="shared" si="2"/>
        <v>0</v>
      </c>
      <c r="I57" s="632">
        <f>SUM(I36:I56)</f>
        <v>0</v>
      </c>
      <c r="J57" s="476">
        <f t="shared" si="2"/>
        <v>0</v>
      </c>
    </row>
    <row r="58" spans="1:10" s="4" customFormat="1" ht="12.75" customHeight="1">
      <c r="A58" s="575"/>
      <c r="B58" s="65" t="s">
        <v>67</v>
      </c>
      <c r="C58" s="463"/>
      <c r="D58" s="465"/>
      <c r="E58" s="626"/>
      <c r="F58" s="615"/>
      <c r="G58" s="626"/>
      <c r="H58" s="615"/>
      <c r="I58" s="634"/>
      <c r="J58" s="472"/>
    </row>
    <row r="59" spans="1:10" s="4" customFormat="1" ht="12.75" customHeight="1">
      <c r="A59" s="575">
        <v>45</v>
      </c>
      <c r="B59" s="1" t="s">
        <v>68</v>
      </c>
      <c r="C59" s="485"/>
      <c r="D59" s="480">
        <v>6710</v>
      </c>
      <c r="E59" s="592" t="e">
        <f>'4. Approved Proration of Costs'!J60</f>
        <v>#VALUE!</v>
      </c>
      <c r="F59" s="636">
        <v>0</v>
      </c>
      <c r="G59" s="592" t="e">
        <f>+'4. Approved Proration of Costs'!K60</f>
        <v>#VALUE!</v>
      </c>
      <c r="H59" s="636">
        <v>0</v>
      </c>
      <c r="I59" s="634">
        <f>+'4. Approved Proration of Costs'!L60</f>
        <v>0</v>
      </c>
      <c r="J59" s="449">
        <v>0</v>
      </c>
    </row>
    <row r="60" spans="1:10" s="4" customFormat="1" ht="12.75" customHeight="1">
      <c r="A60" s="575">
        <v>46</v>
      </c>
      <c r="B60" s="1" t="s">
        <v>69</v>
      </c>
      <c r="C60" s="485"/>
      <c r="D60" s="480">
        <v>6711</v>
      </c>
      <c r="E60" s="592" t="e">
        <f>'4. Approved Proration of Costs'!J61</f>
        <v>#VALUE!</v>
      </c>
      <c r="F60" s="636">
        <v>0</v>
      </c>
      <c r="G60" s="592" t="e">
        <f>+'4. Approved Proration of Costs'!K61</f>
        <v>#VALUE!</v>
      </c>
      <c r="H60" s="636">
        <v>0</v>
      </c>
      <c r="I60" s="634">
        <f>+'4. Approved Proration of Costs'!L61</f>
        <v>0</v>
      </c>
      <c r="J60" s="449">
        <v>0</v>
      </c>
    </row>
    <row r="61" spans="1:10" s="4" customFormat="1" ht="12.75" customHeight="1">
      <c r="A61" s="575">
        <v>47</v>
      </c>
      <c r="B61" s="388" t="s">
        <v>188</v>
      </c>
      <c r="C61" s="485"/>
      <c r="D61" s="480">
        <v>6719</v>
      </c>
      <c r="E61" s="592" t="e">
        <f>'4. Approved Proration of Costs'!J62</f>
        <v>#VALUE!</v>
      </c>
      <c r="F61" s="636">
        <v>0</v>
      </c>
      <c r="G61" s="592" t="e">
        <f>+'4. Approved Proration of Costs'!K62</f>
        <v>#VALUE!</v>
      </c>
      <c r="H61" s="636">
        <v>0</v>
      </c>
      <c r="I61" s="634">
        <f>+'4. Approved Proration of Costs'!L62</f>
        <v>0</v>
      </c>
      <c r="J61" s="449">
        <v>0</v>
      </c>
    </row>
    <row r="62" spans="1:10" s="4" customFormat="1" ht="12.75" customHeight="1">
      <c r="A62" s="575">
        <v>48</v>
      </c>
      <c r="B62" s="388" t="s">
        <v>71</v>
      </c>
      <c r="C62" s="485"/>
      <c r="D62" s="480">
        <v>6720</v>
      </c>
      <c r="E62" s="592" t="e">
        <f>'4. Approved Proration of Costs'!J63</f>
        <v>#VALUE!</v>
      </c>
      <c r="F62" s="636">
        <v>0</v>
      </c>
      <c r="G62" s="592" t="e">
        <f>+'4. Approved Proration of Costs'!K63</f>
        <v>#VALUE!</v>
      </c>
      <c r="H62" s="636">
        <v>0</v>
      </c>
      <c r="I62" s="634">
        <f>+'4. Approved Proration of Costs'!L63</f>
        <v>0</v>
      </c>
      <c r="J62" s="449">
        <v>0</v>
      </c>
    </row>
    <row r="63" spans="1:10" s="4" customFormat="1" ht="12.75" customHeight="1">
      <c r="A63" s="575">
        <v>49</v>
      </c>
      <c r="B63" s="388" t="s">
        <v>72</v>
      </c>
      <c r="C63" s="485"/>
      <c r="D63" s="480">
        <v>6721</v>
      </c>
      <c r="E63" s="592" t="e">
        <f>'4. Approved Proration of Costs'!J64</f>
        <v>#VALUE!</v>
      </c>
      <c r="F63" s="636">
        <v>0</v>
      </c>
      <c r="G63" s="592" t="e">
        <f>+'4. Approved Proration of Costs'!K64</f>
        <v>#VALUE!</v>
      </c>
      <c r="H63" s="636">
        <v>0</v>
      </c>
      <c r="I63" s="634">
        <f>+'4. Approved Proration of Costs'!L64</f>
        <v>0</v>
      </c>
      <c r="J63" s="449">
        <v>0</v>
      </c>
    </row>
    <row r="64" spans="1:10" s="4" customFormat="1" ht="12.75" customHeight="1">
      <c r="A64" s="575">
        <v>50</v>
      </c>
      <c r="B64" s="388" t="s">
        <v>73</v>
      </c>
      <c r="C64" s="485"/>
      <c r="D64" s="480">
        <v>6722</v>
      </c>
      <c r="E64" s="592" t="e">
        <f>'4. Approved Proration of Costs'!J65</f>
        <v>#VALUE!</v>
      </c>
      <c r="F64" s="636">
        <v>0</v>
      </c>
      <c r="G64" s="592" t="e">
        <f>+'4. Approved Proration of Costs'!K65</f>
        <v>#VALUE!</v>
      </c>
      <c r="H64" s="636">
        <v>0</v>
      </c>
      <c r="I64" s="634">
        <f>+'4. Approved Proration of Costs'!L65</f>
        <v>0</v>
      </c>
      <c r="J64" s="449">
        <v>0</v>
      </c>
    </row>
    <row r="65" spans="1:10" s="4" customFormat="1" ht="12.75" customHeight="1">
      <c r="A65" s="575">
        <v>51</v>
      </c>
      <c r="B65" s="388" t="s">
        <v>189</v>
      </c>
      <c r="C65" s="485"/>
      <c r="D65" s="480">
        <v>6723</v>
      </c>
      <c r="E65" s="592" t="e">
        <f>'4. Approved Proration of Costs'!J66</f>
        <v>#VALUE!</v>
      </c>
      <c r="F65" s="636">
        <v>0</v>
      </c>
      <c r="G65" s="592" t="e">
        <f>+'4. Approved Proration of Costs'!K66</f>
        <v>#VALUE!</v>
      </c>
      <c r="H65" s="636">
        <v>0</v>
      </c>
      <c r="I65" s="634">
        <f>+'4. Approved Proration of Costs'!L66</f>
        <v>0</v>
      </c>
      <c r="J65" s="449">
        <v>0</v>
      </c>
    </row>
    <row r="66" spans="1:10" s="4" customFormat="1" ht="12.75" customHeight="1">
      <c r="A66" s="575">
        <v>52</v>
      </c>
      <c r="B66" s="388" t="s">
        <v>75</v>
      </c>
      <c r="C66" s="485"/>
      <c r="D66" s="480">
        <v>6729</v>
      </c>
      <c r="E66" s="592" t="e">
        <f>'4. Approved Proration of Costs'!J67</f>
        <v>#VALUE!</v>
      </c>
      <c r="F66" s="636">
        <v>0</v>
      </c>
      <c r="G66" s="592" t="e">
        <f>+'4. Approved Proration of Costs'!K67</f>
        <v>#VALUE!</v>
      </c>
      <c r="H66" s="636">
        <v>0</v>
      </c>
      <c r="I66" s="634">
        <f>+'4. Approved Proration of Costs'!L67</f>
        <v>0</v>
      </c>
      <c r="J66" s="449">
        <v>0</v>
      </c>
    </row>
    <row r="67" spans="1:10" s="4" customFormat="1" ht="12.75" customHeight="1">
      <c r="A67" s="516">
        <v>53</v>
      </c>
      <c r="B67" s="143" t="s">
        <v>190</v>
      </c>
      <c r="C67" s="464"/>
      <c r="D67" s="136" t="s">
        <v>77</v>
      </c>
      <c r="E67" s="630" t="e">
        <f aca="true" t="shared" si="3" ref="E67:J67">SUM(E59:E66)</f>
        <v>#VALUE!</v>
      </c>
      <c r="F67" s="620">
        <f t="shared" si="3"/>
        <v>0</v>
      </c>
      <c r="G67" s="630" t="e">
        <f t="shared" si="3"/>
        <v>#VALUE!</v>
      </c>
      <c r="H67" s="618">
        <f t="shared" si="3"/>
        <v>0</v>
      </c>
      <c r="I67" s="632">
        <f>+'4. Approved Proration of Costs'!L68</f>
        <v>0</v>
      </c>
      <c r="J67" s="476">
        <f t="shared" si="3"/>
        <v>0</v>
      </c>
    </row>
    <row r="68" spans="1:10" s="4" customFormat="1" ht="12.75" customHeight="1">
      <c r="A68" s="575"/>
      <c r="B68" s="256" t="s">
        <v>191</v>
      </c>
      <c r="C68" s="463"/>
      <c r="D68" s="465"/>
      <c r="E68" s="629"/>
      <c r="F68" s="621"/>
      <c r="G68" s="592"/>
      <c r="H68" s="621"/>
      <c r="I68" s="633"/>
      <c r="J68" s="482"/>
    </row>
    <row r="69" spans="1:10" s="4" customFormat="1" ht="12.75" customHeight="1">
      <c r="A69" s="575">
        <v>54</v>
      </c>
      <c r="B69" s="1" t="s">
        <v>79</v>
      </c>
      <c r="C69" s="485"/>
      <c r="D69" s="480">
        <v>6932</v>
      </c>
      <c r="E69" s="592" t="e">
        <f>'4. Approved Proration of Costs'!J70</f>
        <v>#VALUE!</v>
      </c>
      <c r="F69" s="636">
        <v>0</v>
      </c>
      <c r="G69" s="592" t="e">
        <f>+'4. Approved Proration of Costs'!K70</f>
        <v>#VALUE!</v>
      </c>
      <c r="H69" s="636">
        <v>0</v>
      </c>
      <c r="I69" s="634">
        <f>+'4. Approved Proration of Costs'!L70</f>
        <v>0</v>
      </c>
      <c r="J69" s="449">
        <v>0</v>
      </c>
    </row>
    <row r="70" spans="1:10" s="4" customFormat="1" ht="12.75" customHeight="1">
      <c r="A70" s="575">
        <v>55</v>
      </c>
      <c r="B70" s="388" t="s">
        <v>80</v>
      </c>
      <c r="C70" s="485"/>
      <c r="D70" s="480">
        <v>6980</v>
      </c>
      <c r="E70" s="592" t="e">
        <f>'4. Approved Proration of Costs'!J71</f>
        <v>#VALUE!</v>
      </c>
      <c r="F70" s="636">
        <v>0</v>
      </c>
      <c r="G70" s="592" t="e">
        <f>+'4. Approved Proration of Costs'!K71</f>
        <v>#VALUE!</v>
      </c>
      <c r="H70" s="636">
        <v>0</v>
      </c>
      <c r="I70" s="634">
        <f>+'4. Approved Proration of Costs'!L71</f>
        <v>0</v>
      </c>
      <c r="J70" s="449">
        <v>0</v>
      </c>
    </row>
    <row r="71" spans="1:10" s="4" customFormat="1" ht="12.75" customHeight="1">
      <c r="A71" s="575">
        <v>56</v>
      </c>
      <c r="B71" s="388" t="s">
        <v>81</v>
      </c>
      <c r="C71" s="485"/>
      <c r="D71" s="480">
        <v>6983</v>
      </c>
      <c r="E71" s="592" t="e">
        <f>'4. Approved Proration of Costs'!J72</f>
        <v>#VALUE!</v>
      </c>
      <c r="F71" s="636">
        <v>0</v>
      </c>
      <c r="G71" s="592" t="e">
        <f>+'4. Approved Proration of Costs'!K72</f>
        <v>#VALUE!</v>
      </c>
      <c r="H71" s="636">
        <v>0</v>
      </c>
      <c r="I71" s="634">
        <f>+'4. Approved Proration of Costs'!L72</f>
        <v>0</v>
      </c>
      <c r="J71" s="449">
        <v>0</v>
      </c>
    </row>
    <row r="72" spans="1:10" s="4" customFormat="1" ht="12.75" customHeight="1">
      <c r="A72" s="575">
        <v>57</v>
      </c>
      <c r="B72" s="388" t="s">
        <v>82</v>
      </c>
      <c r="C72" s="485"/>
      <c r="D72" s="480">
        <v>6990</v>
      </c>
      <c r="E72" s="592" t="e">
        <f>'4. Approved Proration of Costs'!J73</f>
        <v>#VALUE!</v>
      </c>
      <c r="F72" s="636">
        <v>0</v>
      </c>
      <c r="G72" s="592" t="e">
        <f>+'4. Approved Proration of Costs'!K73</f>
        <v>#VALUE!</v>
      </c>
      <c r="H72" s="636">
        <v>0</v>
      </c>
      <c r="I72" s="634">
        <f>+'4. Approved Proration of Costs'!L73</f>
        <v>0</v>
      </c>
      <c r="J72" s="449">
        <v>0</v>
      </c>
    </row>
    <row r="73" spans="1:10" s="4" customFormat="1" ht="12.75" customHeight="1">
      <c r="A73" s="516">
        <v>58</v>
      </c>
      <c r="B73" s="145" t="s">
        <v>83</v>
      </c>
      <c r="C73" s="464"/>
      <c r="D73" s="136" t="s">
        <v>84</v>
      </c>
      <c r="E73" s="628" t="e">
        <f>SUM(E69:E72)</f>
        <v>#VALUE!</v>
      </c>
      <c r="F73" s="620">
        <f>SUM(F69:F72)</f>
        <v>0</v>
      </c>
      <c r="G73" s="628" t="e">
        <f>SUM(G69:G72)</f>
        <v>#VALUE!</v>
      </c>
      <c r="H73" s="618">
        <f>SUM(H69:H72)</f>
        <v>0</v>
      </c>
      <c r="I73" s="632">
        <f>+'4. Approved Proration of Costs'!L74</f>
        <v>0</v>
      </c>
      <c r="J73" s="476">
        <f>SUM(J69:J72)</f>
        <v>0</v>
      </c>
    </row>
    <row r="74" spans="1:10" s="4" customFormat="1" ht="12.75" customHeight="1">
      <c r="A74" s="177">
        <v>61</v>
      </c>
      <c r="B74" s="622" t="s">
        <v>287</v>
      </c>
      <c r="C74" s="623"/>
      <c r="D74" s="624"/>
      <c r="E74" s="631" t="e">
        <f aca="true" t="shared" si="4" ref="E74:J74">+E73+E67+E57+E34+E27+E11</f>
        <v>#VALUE!</v>
      </c>
      <c r="F74" s="625">
        <f t="shared" si="4"/>
        <v>0</v>
      </c>
      <c r="G74" s="631" t="e">
        <f t="shared" si="4"/>
        <v>#VALUE!</v>
      </c>
      <c r="H74" s="527">
        <f t="shared" si="4"/>
        <v>0</v>
      </c>
      <c r="I74" s="560">
        <f t="shared" si="4"/>
        <v>0</v>
      </c>
      <c r="J74" s="750">
        <f t="shared" si="4"/>
        <v>0</v>
      </c>
    </row>
    <row r="75" spans="1:10" s="418" customFormat="1" ht="15.75" customHeight="1">
      <c r="A75" s="897" t="s">
        <v>322</v>
      </c>
      <c r="B75" s="899" t="s">
        <v>323</v>
      </c>
      <c r="C75" s="900"/>
      <c r="D75" s="900"/>
      <c r="E75" s="900"/>
      <c r="F75" s="900"/>
      <c r="G75" s="900"/>
      <c r="H75" s="901"/>
      <c r="I75" s="899" t="s">
        <v>324</v>
      </c>
      <c r="J75" s="902"/>
    </row>
    <row r="76" spans="1:10" s="418" customFormat="1" ht="12.75" customHeight="1">
      <c r="A76" s="898"/>
      <c r="B76" s="826" t="s">
        <v>325</v>
      </c>
      <c r="C76" s="827"/>
      <c r="D76" s="827"/>
      <c r="E76" s="827"/>
      <c r="F76" s="827"/>
      <c r="G76" s="827"/>
      <c r="H76" s="827"/>
      <c r="I76" s="827"/>
      <c r="J76" s="828"/>
    </row>
    <row r="77" spans="1:10" s="418" customFormat="1" ht="12.75" customHeight="1">
      <c r="A77" s="433">
        <v>62</v>
      </c>
      <c r="B77" s="801"/>
      <c r="C77" s="802"/>
      <c r="D77" s="802"/>
      <c r="E77" s="802"/>
      <c r="F77" s="802"/>
      <c r="G77" s="802"/>
      <c r="H77" s="803"/>
      <c r="I77" s="807"/>
      <c r="J77" s="808"/>
    </row>
    <row r="78" spans="1:10" s="418" customFormat="1" ht="12.75" customHeight="1">
      <c r="A78" s="433">
        <v>63</v>
      </c>
      <c r="B78" s="801"/>
      <c r="C78" s="802"/>
      <c r="D78" s="802"/>
      <c r="E78" s="802"/>
      <c r="F78" s="802"/>
      <c r="G78" s="802"/>
      <c r="H78" s="803"/>
      <c r="I78" s="807"/>
      <c r="J78" s="808"/>
    </row>
    <row r="79" spans="1:10" s="418" customFormat="1" ht="12.75" customHeight="1">
      <c r="A79" s="433">
        <v>64</v>
      </c>
      <c r="B79" s="801"/>
      <c r="C79" s="802"/>
      <c r="D79" s="802"/>
      <c r="E79" s="802"/>
      <c r="F79" s="802"/>
      <c r="G79" s="802"/>
      <c r="H79" s="803"/>
      <c r="I79" s="807"/>
      <c r="J79" s="808"/>
    </row>
    <row r="80" spans="1:10" s="418" customFormat="1" ht="12.75" customHeight="1">
      <c r="A80" s="433">
        <v>65</v>
      </c>
      <c r="B80" s="801"/>
      <c r="C80" s="802"/>
      <c r="D80" s="802"/>
      <c r="E80" s="802"/>
      <c r="F80" s="802"/>
      <c r="G80" s="802"/>
      <c r="H80" s="803"/>
      <c r="I80" s="807"/>
      <c r="J80" s="808"/>
    </row>
    <row r="81" spans="1:10" s="418" customFormat="1" ht="12.75" customHeight="1">
      <c r="A81" s="434">
        <v>66</v>
      </c>
      <c r="B81" s="819" t="s">
        <v>326</v>
      </c>
      <c r="C81" s="820"/>
      <c r="D81" s="820"/>
      <c r="E81" s="820"/>
      <c r="F81" s="820"/>
      <c r="G81" s="820"/>
      <c r="H81" s="821"/>
      <c r="I81" s="822">
        <f>SUM(I77:J80)</f>
        <v>0</v>
      </c>
      <c r="J81" s="823"/>
    </row>
    <row r="82" spans="1:10" s="418" customFormat="1" ht="6" customHeight="1">
      <c r="A82" s="435"/>
      <c r="B82" s="420"/>
      <c r="C82" s="421"/>
      <c r="D82" s="421"/>
      <c r="E82" s="421"/>
      <c r="F82" s="421"/>
      <c r="G82" s="421"/>
      <c r="H82" s="421"/>
      <c r="I82" s="824"/>
      <c r="J82" s="825"/>
    </row>
    <row r="83" spans="1:10" s="418" customFormat="1" ht="12.75" customHeight="1">
      <c r="A83" s="644"/>
      <c r="B83" s="826" t="s">
        <v>327</v>
      </c>
      <c r="C83" s="827"/>
      <c r="D83" s="827"/>
      <c r="E83" s="827"/>
      <c r="F83" s="827"/>
      <c r="G83" s="827"/>
      <c r="H83" s="827"/>
      <c r="I83" s="827"/>
      <c r="J83" s="828"/>
    </row>
    <row r="84" spans="1:10" s="418" customFormat="1" ht="12.75" customHeight="1">
      <c r="A84" s="433">
        <v>67</v>
      </c>
      <c r="B84" s="801"/>
      <c r="C84" s="802"/>
      <c r="D84" s="802"/>
      <c r="E84" s="802"/>
      <c r="F84" s="802"/>
      <c r="G84" s="802"/>
      <c r="H84" s="803"/>
      <c r="I84" s="807"/>
      <c r="J84" s="808"/>
    </row>
    <row r="85" spans="1:10" s="418" customFormat="1" ht="12.75" customHeight="1">
      <c r="A85" s="433">
        <v>68</v>
      </c>
      <c r="B85" s="801"/>
      <c r="C85" s="802"/>
      <c r="D85" s="802"/>
      <c r="E85" s="802"/>
      <c r="F85" s="802"/>
      <c r="G85" s="802"/>
      <c r="H85" s="803"/>
      <c r="I85" s="807"/>
      <c r="J85" s="808"/>
    </row>
    <row r="86" spans="1:10" s="418" customFormat="1" ht="12.75" customHeight="1">
      <c r="A86" s="433">
        <v>69</v>
      </c>
      <c r="B86" s="801"/>
      <c r="C86" s="802"/>
      <c r="D86" s="802"/>
      <c r="E86" s="802"/>
      <c r="F86" s="802"/>
      <c r="G86" s="802"/>
      <c r="H86" s="803"/>
      <c r="I86" s="807"/>
      <c r="J86" s="808"/>
    </row>
    <row r="87" spans="1:10" s="418" customFormat="1" ht="12.75" customHeight="1">
      <c r="A87" s="433">
        <v>70</v>
      </c>
      <c r="B87" s="801"/>
      <c r="C87" s="802"/>
      <c r="D87" s="802"/>
      <c r="E87" s="802"/>
      <c r="F87" s="802"/>
      <c r="G87" s="802"/>
      <c r="H87" s="803"/>
      <c r="I87" s="807"/>
      <c r="J87" s="808"/>
    </row>
    <row r="88" spans="1:10" s="418" customFormat="1" ht="12.75" customHeight="1">
      <c r="A88" s="434">
        <v>71</v>
      </c>
      <c r="B88" s="819" t="s">
        <v>328</v>
      </c>
      <c r="C88" s="820"/>
      <c r="D88" s="820"/>
      <c r="E88" s="820"/>
      <c r="F88" s="820"/>
      <c r="G88" s="820"/>
      <c r="H88" s="821"/>
      <c r="I88" s="822">
        <f>SUM(I84:J87)</f>
        <v>0</v>
      </c>
      <c r="J88" s="823"/>
    </row>
    <row r="89" spans="1:10" s="418" customFormat="1" ht="6" customHeight="1">
      <c r="A89" s="435"/>
      <c r="B89" s="420"/>
      <c r="C89" s="421"/>
      <c r="D89" s="421"/>
      <c r="E89" s="421"/>
      <c r="F89" s="421"/>
      <c r="G89" s="421"/>
      <c r="H89" s="421"/>
      <c r="I89" s="824"/>
      <c r="J89" s="825"/>
    </row>
    <row r="90" spans="1:10" s="418" customFormat="1" ht="12.75" customHeight="1">
      <c r="A90" s="644"/>
      <c r="B90" s="826" t="s">
        <v>329</v>
      </c>
      <c r="C90" s="827"/>
      <c r="D90" s="827"/>
      <c r="E90" s="827"/>
      <c r="F90" s="827"/>
      <c r="G90" s="827"/>
      <c r="H90" s="827"/>
      <c r="I90" s="827"/>
      <c r="J90" s="828"/>
    </row>
    <row r="91" spans="1:10" s="418" customFormat="1" ht="12.75" customHeight="1">
      <c r="A91" s="433">
        <v>72</v>
      </c>
      <c r="B91" s="801"/>
      <c r="C91" s="802"/>
      <c r="D91" s="802"/>
      <c r="E91" s="802"/>
      <c r="F91" s="802"/>
      <c r="G91" s="802"/>
      <c r="H91" s="803"/>
      <c r="I91" s="807"/>
      <c r="J91" s="808"/>
    </row>
    <row r="92" spans="1:10" s="418" customFormat="1" ht="12.75" customHeight="1" thickBot="1">
      <c r="A92" s="437">
        <v>73</v>
      </c>
      <c r="B92" s="814" t="s">
        <v>330</v>
      </c>
      <c r="C92" s="815"/>
      <c r="D92" s="815"/>
      <c r="E92" s="815"/>
      <c r="F92" s="815"/>
      <c r="G92" s="815"/>
      <c r="H92" s="816"/>
      <c r="I92" s="817">
        <f>SUM(I91:J91)</f>
        <v>0</v>
      </c>
      <c r="J92" s="818"/>
    </row>
    <row r="93" ht="13.5" thickTop="1"/>
  </sheetData>
  <sheetProtection password="CC32" sheet="1" objects="1" scenarios="1"/>
  <mergeCells count="40">
    <mergeCell ref="A1:J1"/>
    <mergeCell ref="A2:J2"/>
    <mergeCell ref="A7:C7"/>
    <mergeCell ref="E7:J7"/>
    <mergeCell ref="A75:A76"/>
    <mergeCell ref="B75:H75"/>
    <mergeCell ref="I75:J75"/>
    <mergeCell ref="B76:J76"/>
    <mergeCell ref="B77:H77"/>
    <mergeCell ref="I77:J77"/>
    <mergeCell ref="B78:H78"/>
    <mergeCell ref="I78:J78"/>
    <mergeCell ref="B79:H79"/>
    <mergeCell ref="I79:J79"/>
    <mergeCell ref="B80:H80"/>
    <mergeCell ref="I80:J80"/>
    <mergeCell ref="B81:H81"/>
    <mergeCell ref="I81:J81"/>
    <mergeCell ref="I82:J82"/>
    <mergeCell ref="B83:J83"/>
    <mergeCell ref="B88:H88"/>
    <mergeCell ref="I88:J88"/>
    <mergeCell ref="I89:J89"/>
    <mergeCell ref="B90:J90"/>
    <mergeCell ref="B84:H84"/>
    <mergeCell ref="I84:J84"/>
    <mergeCell ref="B85:H85"/>
    <mergeCell ref="I85:J85"/>
    <mergeCell ref="B86:H86"/>
    <mergeCell ref="I86:J86"/>
    <mergeCell ref="B91:H91"/>
    <mergeCell ref="I91:J91"/>
    <mergeCell ref="B92:H92"/>
    <mergeCell ref="I92:J92"/>
    <mergeCell ref="A3:B3"/>
    <mergeCell ref="A4:B4"/>
    <mergeCell ref="A5:B5"/>
    <mergeCell ref="A6:B6"/>
    <mergeCell ref="B87:H87"/>
    <mergeCell ref="I87:J87"/>
  </mergeCells>
  <dataValidations count="9">
    <dataValidation allowBlank="1" showInputMessage="1" showErrorMessage="1" promptTitle="Acct 6729 Other Insurance" prompt="Provide expense description here; enter itemized amount at right. Expense descriptions should be intelligible, do not describe using &quot;Miscellaneous&quot; or &quot;Other&quot;." sqref="B91:H91"/>
    <dataValidation allowBlank="1" showInputMessage="1" showErrorMessage="1" promptTitle="Acct 6729 Other Insurance" prompt="Provide itemized amount here and description at left." sqref="I91:J91"/>
    <dataValidation allowBlank="1" showInputMessage="1" showErrorMessage="1" promptTitle="Acct. 6390 Misc. Admin. Exp." prompt="Itemized expense detail must be entered beginning in Line #62 below" sqref="F26 H26 J26"/>
    <dataValidation allowBlank="1" showInputMessage="1" showErrorMessage="1" promptTitle="Acct. 6590 Misc. Op &amp; Maint Exp" prompt="Itemized expense detail must be entered beginning in Line #67 below." sqref="F56 H56 J56"/>
    <dataValidation allowBlank="1" showInputMessage="1" showErrorMessage="1" promptTitle="Acct. 6729 Other Insurance" prompt="Itemized expense detail must be entered beginning in Line #72 below." sqref="F66 H66 J66"/>
    <dataValidation allowBlank="1" showInputMessage="1" showErrorMessage="1" promptTitle="Acct. 6390 Misc. Admin. Exp." prompt="Provide expense description here; enter itemized amount at right. Expense descriptions should be intelligible, do not describe using &quot;Miscellaneous&quot; or &quot;Other&quot;." sqref="B77:H80"/>
    <dataValidation allowBlank="1" showInputMessage="1" showErrorMessage="1" promptTitle="Acct. 6390 Misc. Admin. Exp." prompt="Provide itemized amount here and description at left." sqref="I77:J80"/>
    <dataValidation allowBlank="1" showInputMessage="1" showErrorMessage="1" promptTitle="Acct. 6590 Misc. Op &amp; Maint Exp" prompt="Provide expense description here; enter itemized amount at right. Expense descriptions should be intelligible, do not describe using &quot;Miscellaneous&quot; or &quot;Other&quot;." sqref="B84:H87"/>
    <dataValidation allowBlank="1" showInputMessage="1" showErrorMessage="1" promptTitle="Acct. 6590 Misc. Op &amp; Maint Exp" prompt="Provide itemized amount here and description at left." sqref="I84:J87"/>
  </dataValidations>
  <printOptions horizontalCentered="1"/>
  <pageMargins left="0.25" right="0.25" top="0.65" bottom="0.4" header="0" footer="0"/>
  <pageSetup fitToHeight="1" fitToWidth="1" horizontalDpi="600" verticalDpi="600" orientation="portrait" scale="59" r:id="rId3"/>
  <headerFooter alignWithMargins="0">
    <oddHeader>&amp;L&amp;9STATE OF CALIFORNIA
&amp;"Arial,Bold"HCD Actual Cost of Operations&amp;"Arial,Regular"
AMC 180a (for RHCP-O only)
&amp;R&amp;9DEPARTMENT OF HOUSING AND COMMUNITY DEVELOPMENT
DIVISION OF FINANCIAL ASSISTANCE</oddHeader>
    <oddFooter>&amp;CPage &amp;P of &amp;N&amp;R&amp;"Arial,Italic"&amp;9&amp;A</oddFooter>
  </headerFooter>
  <legacyDrawing r:id="rId2"/>
</worksheet>
</file>

<file path=xl/worksheets/sheet7.xml><?xml version="1.0" encoding="utf-8"?>
<worksheet xmlns="http://schemas.openxmlformats.org/spreadsheetml/2006/main" xmlns:r="http://schemas.openxmlformats.org/officeDocument/2006/relationships">
  <sheetPr>
    <tabColor indexed="11"/>
  </sheetPr>
  <dimension ref="A1:Q91"/>
  <sheetViews>
    <sheetView zoomScale="65" zoomScaleNormal="65" zoomScalePageLayoutView="0" workbookViewId="0" topLeftCell="A1">
      <selection activeCell="B11" sqref="B11"/>
    </sheetView>
  </sheetViews>
  <sheetFormatPr defaultColWidth="0" defaultRowHeight="12.75" zeroHeight="1"/>
  <cols>
    <col min="1" max="1" width="4.140625" style="64" customWidth="1"/>
    <col min="2" max="2" width="13.7109375" style="64" customWidth="1"/>
    <col min="3" max="3" width="39.421875" style="64" customWidth="1"/>
    <col min="4" max="4" width="11.28125" style="64" customWidth="1"/>
    <col min="5" max="5" width="8.57421875" style="64" customWidth="1"/>
    <col min="6" max="6" width="12.00390625" style="64" customWidth="1"/>
    <col min="7" max="7" width="12.28125" style="64" customWidth="1"/>
    <col min="8" max="8" width="9.28125" style="64" customWidth="1"/>
    <col min="9" max="9" width="12.140625" style="64" customWidth="1"/>
    <col min="10" max="10" width="11.57421875" style="64" customWidth="1"/>
    <col min="11" max="11" width="9.8515625" style="64" customWidth="1"/>
    <col min="12" max="12" width="9.140625" style="64" customWidth="1"/>
    <col min="13" max="13" width="11.140625" style="64" customWidth="1"/>
    <col min="14" max="14" width="12.00390625" style="64" customWidth="1"/>
    <col min="15" max="15" width="10.421875" style="64" customWidth="1"/>
    <col min="16" max="16" width="13.00390625" style="64" customWidth="1"/>
    <col min="17" max="17" width="14.00390625" style="64" customWidth="1"/>
    <col min="18" max="18" width="4.7109375" style="64" customWidth="1"/>
    <col min="19" max="16384" width="0" style="64" hidden="1" customWidth="1"/>
  </cols>
  <sheetData>
    <row r="1" spans="1:16" ht="18" customHeight="1">
      <c r="A1" s="903" t="s">
        <v>239</v>
      </c>
      <c r="B1" s="903"/>
      <c r="C1" s="903"/>
      <c r="D1" s="903"/>
      <c r="E1" s="903"/>
      <c r="F1" s="903"/>
      <c r="G1" s="903"/>
      <c r="H1" s="903"/>
      <c r="I1" s="903"/>
      <c r="J1" s="903"/>
      <c r="K1" s="903"/>
      <c r="L1" s="903"/>
      <c r="M1" s="903"/>
      <c r="N1" s="903"/>
      <c r="O1" s="280"/>
      <c r="P1" s="1"/>
    </row>
    <row r="2" spans="1:17" ht="18" customHeight="1">
      <c r="A2" s="904" t="s">
        <v>261</v>
      </c>
      <c r="B2" s="904"/>
      <c r="C2" s="904"/>
      <c r="D2" s="904"/>
      <c r="E2" s="904"/>
      <c r="F2" s="904"/>
      <c r="G2" s="904"/>
      <c r="H2" s="904"/>
      <c r="I2" s="904"/>
      <c r="J2" s="904"/>
      <c r="K2" s="904"/>
      <c r="L2" s="904"/>
      <c r="M2" s="904"/>
      <c r="N2" s="904"/>
      <c r="O2" s="281"/>
      <c r="P2" s="282"/>
      <c r="Q2" s="282"/>
    </row>
    <row r="3" spans="3:11" ht="15" customHeight="1">
      <c r="C3" s="71" t="s">
        <v>0</v>
      </c>
      <c r="D3" s="72">
        <f>'1. Proposed Operating Costs'!$F$3</f>
        <v>0</v>
      </c>
      <c r="E3" s="213" t="s">
        <v>1</v>
      </c>
      <c r="F3" s="72">
        <f>'1. Proposed Operating Costs'!$H$3</f>
        <v>0</v>
      </c>
      <c r="G3" s="214"/>
      <c r="H3" s="214"/>
      <c r="I3" s="214"/>
      <c r="J3" s="214"/>
      <c r="K3" s="214"/>
    </row>
    <row r="4" spans="4:12" ht="10.5" customHeight="1">
      <c r="D4" s="68"/>
      <c r="E4" s="68"/>
      <c r="F4" s="215"/>
      <c r="G4" s="151"/>
      <c r="H4" s="151"/>
      <c r="I4" s="151"/>
      <c r="J4" s="151"/>
      <c r="K4" s="151"/>
      <c r="L4" s="215"/>
    </row>
    <row r="5" spans="1:15" ht="12" customHeight="1">
      <c r="A5" s="64" t="s">
        <v>163</v>
      </c>
      <c r="C5" s="152">
        <f>'1. Proposed Operating Costs'!$C$3</f>
        <v>0</v>
      </c>
      <c r="M5" s="67" t="s">
        <v>3</v>
      </c>
      <c r="N5" s="123">
        <f>'1. Proposed Operating Costs'!$K$3</f>
        <v>0</v>
      </c>
      <c r="O5" s="123"/>
    </row>
    <row r="6" spans="1:15" ht="12.75">
      <c r="A6" s="64" t="s">
        <v>4</v>
      </c>
      <c r="C6" s="152">
        <f>'1. Proposed Operating Costs'!$C$4</f>
        <v>0</v>
      </c>
      <c r="M6" s="67" t="s">
        <v>164</v>
      </c>
      <c r="N6" s="123">
        <f>'1. Proposed Operating Costs'!$K$4</f>
        <v>0</v>
      </c>
      <c r="O6" s="123"/>
    </row>
    <row r="7" spans="1:15" ht="12.75">
      <c r="A7" s="64" t="s">
        <v>6</v>
      </c>
      <c r="C7" s="152">
        <f>'1. Proposed Operating Costs'!C5</f>
        <v>0</v>
      </c>
      <c r="M7" s="67" t="s">
        <v>165</v>
      </c>
      <c r="N7" s="317">
        <f>'1. Proposed Operating Costs'!$K$6</f>
        <v>0</v>
      </c>
      <c r="O7" s="123"/>
    </row>
    <row r="8" spans="1:3" ht="12.75">
      <c r="A8" s="153" t="s">
        <v>8</v>
      </c>
      <c r="B8" s="153"/>
      <c r="C8" s="154">
        <f>'1. Proposed Operating Costs'!C6</f>
        <v>0</v>
      </c>
    </row>
    <row r="9" spans="1:17" ht="18.75" customHeight="1">
      <c r="A9" s="126" t="s">
        <v>9</v>
      </c>
      <c r="B9" s="156"/>
      <c r="C9" s="124"/>
      <c r="D9" s="146"/>
      <c r="E9" s="886" t="s">
        <v>193</v>
      </c>
      <c r="F9" s="887"/>
      <c r="G9" s="887"/>
      <c r="H9" s="887"/>
      <c r="I9" s="887"/>
      <c r="J9" s="887"/>
      <c r="K9" s="887"/>
      <c r="L9" s="887"/>
      <c r="M9" s="887"/>
      <c r="N9" s="887"/>
      <c r="O9" s="905"/>
      <c r="P9" s="283"/>
      <c r="Q9" s="284"/>
    </row>
    <row r="10" spans="1:17" ht="14.25" customHeight="1">
      <c r="A10" s="283"/>
      <c r="B10" s="284"/>
      <c r="C10" s="284"/>
      <c r="D10" s="318"/>
      <c r="E10" s="319"/>
      <c r="F10" s="886" t="s">
        <v>262</v>
      </c>
      <c r="G10" s="887"/>
      <c r="H10" s="888"/>
      <c r="I10" s="886" t="s">
        <v>270</v>
      </c>
      <c r="J10" s="887"/>
      <c r="K10" s="888"/>
      <c r="L10" s="320"/>
      <c r="M10" s="886" t="s">
        <v>263</v>
      </c>
      <c r="N10" s="887"/>
      <c r="O10" s="888"/>
      <c r="P10" s="284"/>
      <c r="Q10" s="284"/>
    </row>
    <row r="11" spans="1:15" ht="15.75" customHeight="1">
      <c r="A11" s="300"/>
      <c r="B11" s="301"/>
      <c r="C11" s="301"/>
      <c r="D11" s="157" t="s">
        <v>268</v>
      </c>
      <c r="E11" s="158" t="s">
        <v>195</v>
      </c>
      <c r="F11" s="157" t="s">
        <v>196</v>
      </c>
      <c r="G11" s="157" t="s">
        <v>266</v>
      </c>
      <c r="H11" s="151" t="s">
        <v>267</v>
      </c>
      <c r="I11" s="157" t="s">
        <v>196</v>
      </c>
      <c r="J11" s="157" t="s">
        <v>266</v>
      </c>
      <c r="K11" s="151" t="s">
        <v>267</v>
      </c>
      <c r="L11" s="160" t="s">
        <v>195</v>
      </c>
      <c r="M11" s="127" t="s">
        <v>196</v>
      </c>
      <c r="N11" s="127" t="s">
        <v>266</v>
      </c>
      <c r="O11" s="127" t="s">
        <v>267</v>
      </c>
    </row>
    <row r="12" spans="1:15" ht="14.25" customHeight="1">
      <c r="A12" s="308"/>
      <c r="B12" s="303"/>
      <c r="C12" s="309"/>
      <c r="D12" s="128" t="s">
        <v>172</v>
      </c>
      <c r="E12" s="128" t="s">
        <v>199</v>
      </c>
      <c r="F12" s="128" t="s">
        <v>200</v>
      </c>
      <c r="G12" s="128" t="s">
        <v>201</v>
      </c>
      <c r="H12" s="212" t="s">
        <v>202</v>
      </c>
      <c r="I12" s="212" t="s">
        <v>203</v>
      </c>
      <c r="J12" s="212" t="s">
        <v>204</v>
      </c>
      <c r="K12" s="212" t="s">
        <v>205</v>
      </c>
      <c r="L12" s="162" t="s">
        <v>206</v>
      </c>
      <c r="M12" s="128" t="s">
        <v>271</v>
      </c>
      <c r="N12" s="128" t="s">
        <v>272</v>
      </c>
      <c r="O12" s="128" t="s">
        <v>273</v>
      </c>
    </row>
    <row r="13" spans="1:15" ht="14.25" customHeight="1">
      <c r="A13" s="300"/>
      <c r="B13" s="302" t="s">
        <v>15</v>
      </c>
      <c r="C13" s="301"/>
      <c r="D13" s="129"/>
      <c r="E13" s="163"/>
      <c r="F13" s="130"/>
      <c r="G13" s="130"/>
      <c r="H13" s="291"/>
      <c r="I13" s="291"/>
      <c r="J13" s="291"/>
      <c r="K13" s="291"/>
      <c r="L13" s="164"/>
      <c r="M13" s="140"/>
      <c r="N13" s="131"/>
      <c r="O13" s="131"/>
    </row>
    <row r="14" spans="1:15" ht="14.25" customHeight="1">
      <c r="A14" s="300">
        <v>1</v>
      </c>
      <c r="B14" s="303" t="s">
        <v>17</v>
      </c>
      <c r="C14" s="303"/>
      <c r="D14" s="161">
        <v>6320</v>
      </c>
      <c r="E14" s="165">
        <v>0</v>
      </c>
      <c r="F14" s="132">
        <v>0</v>
      </c>
      <c r="G14" s="132">
        <v>0</v>
      </c>
      <c r="H14" s="292"/>
      <c r="I14" s="292"/>
      <c r="J14" s="292"/>
      <c r="K14" s="292"/>
      <c r="L14" s="166">
        <v>1</v>
      </c>
      <c r="M14" s="167">
        <v>22319</v>
      </c>
      <c r="N14" s="167">
        <v>0</v>
      </c>
      <c r="O14" s="167"/>
    </row>
    <row r="15" spans="1:15" ht="16.5" customHeight="1">
      <c r="A15" s="300"/>
      <c r="B15" s="302" t="s">
        <v>207</v>
      </c>
      <c r="C15" s="301"/>
      <c r="D15" s="157"/>
      <c r="E15" s="168"/>
      <c r="F15" s="133"/>
      <c r="G15" s="133"/>
      <c r="H15" s="293"/>
      <c r="I15" s="293"/>
      <c r="J15" s="293"/>
      <c r="K15" s="293"/>
      <c r="L15" s="170"/>
      <c r="M15" s="171"/>
      <c r="N15" s="171"/>
      <c r="O15" s="316"/>
    </row>
    <row r="16" spans="1:15" ht="12.75">
      <c r="A16" s="300">
        <v>2</v>
      </c>
      <c r="B16" s="301" t="s">
        <v>177</v>
      </c>
      <c r="C16" s="301"/>
      <c r="D16" s="157">
        <v>6210</v>
      </c>
      <c r="E16" s="285">
        <v>0</v>
      </c>
      <c r="F16" s="169">
        <v>0</v>
      </c>
      <c r="G16" s="169">
        <v>0</v>
      </c>
      <c r="H16" s="195"/>
      <c r="I16" s="195"/>
      <c r="J16" s="195"/>
      <c r="K16" s="195"/>
      <c r="L16" s="172">
        <v>0</v>
      </c>
      <c r="M16" s="197">
        <v>0</v>
      </c>
      <c r="N16" s="171">
        <v>0</v>
      </c>
      <c r="O16" s="171"/>
    </row>
    <row r="17" spans="1:15" ht="12.75">
      <c r="A17" s="300">
        <v>3</v>
      </c>
      <c r="B17" s="301" t="s">
        <v>20</v>
      </c>
      <c r="C17" s="301"/>
      <c r="D17" s="157">
        <v>6235</v>
      </c>
      <c r="E17" s="285">
        <v>0</v>
      </c>
      <c r="F17" s="133">
        <v>0</v>
      </c>
      <c r="G17" s="133">
        <v>0</v>
      </c>
      <c r="H17" s="195"/>
      <c r="I17" s="195"/>
      <c r="J17" s="195"/>
      <c r="K17" s="195"/>
      <c r="L17" s="172">
        <v>0</v>
      </c>
      <c r="M17" s="197">
        <v>0</v>
      </c>
      <c r="N17" s="171">
        <v>0</v>
      </c>
      <c r="O17" s="171"/>
    </row>
    <row r="18" spans="1:15" ht="12.75">
      <c r="A18" s="300">
        <v>4</v>
      </c>
      <c r="B18" s="301" t="s">
        <v>21</v>
      </c>
      <c r="C18" s="301"/>
      <c r="D18" s="157">
        <v>6250</v>
      </c>
      <c r="E18" s="285">
        <v>0</v>
      </c>
      <c r="F18" s="133">
        <v>0</v>
      </c>
      <c r="G18" s="133">
        <v>0</v>
      </c>
      <c r="H18" s="195"/>
      <c r="I18" s="195"/>
      <c r="J18" s="195"/>
      <c r="K18" s="195"/>
      <c r="L18" s="172">
        <v>0</v>
      </c>
      <c r="M18" s="197">
        <v>0</v>
      </c>
      <c r="N18" s="171">
        <v>0</v>
      </c>
      <c r="O18" s="171"/>
    </row>
    <row r="19" spans="1:15" ht="12.75">
      <c r="A19" s="300">
        <v>5</v>
      </c>
      <c r="B19" s="301" t="s">
        <v>22</v>
      </c>
      <c r="C19" s="301"/>
      <c r="D19" s="157">
        <v>6310</v>
      </c>
      <c r="E19" s="285">
        <v>0</v>
      </c>
      <c r="F19" s="133">
        <v>0</v>
      </c>
      <c r="G19" s="133">
        <v>0</v>
      </c>
      <c r="H19" s="195"/>
      <c r="I19" s="195"/>
      <c r="J19" s="195"/>
      <c r="K19" s="195"/>
      <c r="L19" s="172">
        <v>0</v>
      </c>
      <c r="M19" s="197">
        <v>0</v>
      </c>
      <c r="N19" s="171">
        <v>0</v>
      </c>
      <c r="O19" s="171"/>
    </row>
    <row r="20" spans="1:15" ht="12.75">
      <c r="A20" s="300">
        <v>6</v>
      </c>
      <c r="B20" s="301" t="s">
        <v>23</v>
      </c>
      <c r="C20" s="301"/>
      <c r="D20" s="157">
        <v>6311</v>
      </c>
      <c r="E20" s="285">
        <v>0</v>
      </c>
      <c r="F20" s="133">
        <v>0</v>
      </c>
      <c r="G20" s="133">
        <v>0</v>
      </c>
      <c r="H20" s="195"/>
      <c r="I20" s="195"/>
      <c r="J20" s="195"/>
      <c r="K20" s="195"/>
      <c r="L20" s="172">
        <v>0</v>
      </c>
      <c r="M20" s="197">
        <v>0</v>
      </c>
      <c r="N20" s="171">
        <v>0</v>
      </c>
      <c r="O20" s="171"/>
    </row>
    <row r="21" spans="1:15" ht="12.75">
      <c r="A21" s="300">
        <v>7</v>
      </c>
      <c r="B21" s="301" t="s">
        <v>24</v>
      </c>
      <c r="C21" s="301"/>
      <c r="D21" s="157">
        <v>6312</v>
      </c>
      <c r="E21" s="285">
        <v>0</v>
      </c>
      <c r="F21" s="133">
        <v>0</v>
      </c>
      <c r="G21" s="133">
        <v>0</v>
      </c>
      <c r="H21" s="195"/>
      <c r="I21" s="195"/>
      <c r="J21" s="195"/>
      <c r="K21" s="195"/>
      <c r="L21" s="172">
        <v>0</v>
      </c>
      <c r="M21" s="197">
        <v>0</v>
      </c>
      <c r="N21" s="171">
        <v>0</v>
      </c>
      <c r="O21" s="171"/>
    </row>
    <row r="22" spans="1:15" ht="12.75">
      <c r="A22" s="300">
        <v>8</v>
      </c>
      <c r="B22" s="301" t="s">
        <v>25</v>
      </c>
      <c r="C22" s="301"/>
      <c r="D22" s="157">
        <v>6330</v>
      </c>
      <c r="E22" s="285">
        <v>0</v>
      </c>
      <c r="F22" s="133">
        <v>0</v>
      </c>
      <c r="G22" s="133">
        <v>0</v>
      </c>
      <c r="H22" s="195"/>
      <c r="I22" s="195"/>
      <c r="J22" s="195"/>
      <c r="K22" s="195"/>
      <c r="L22" s="172">
        <v>0</v>
      </c>
      <c r="M22" s="197">
        <v>0</v>
      </c>
      <c r="N22" s="171">
        <v>0</v>
      </c>
      <c r="O22" s="171"/>
    </row>
    <row r="23" spans="1:15" ht="12.75">
      <c r="A23" s="300">
        <v>9</v>
      </c>
      <c r="B23" s="301" t="s">
        <v>179</v>
      </c>
      <c r="C23" s="301"/>
      <c r="D23" s="157">
        <v>6331</v>
      </c>
      <c r="E23" s="285">
        <v>0</v>
      </c>
      <c r="F23" s="133">
        <v>0</v>
      </c>
      <c r="G23" s="133">
        <v>0</v>
      </c>
      <c r="H23" s="195"/>
      <c r="I23" s="195"/>
      <c r="J23" s="195"/>
      <c r="K23" s="195"/>
      <c r="L23" s="172">
        <v>0</v>
      </c>
      <c r="M23" s="197">
        <v>0</v>
      </c>
      <c r="N23" s="171">
        <v>0</v>
      </c>
      <c r="O23" s="171"/>
    </row>
    <row r="24" spans="1:15" ht="12.75">
      <c r="A24" s="300">
        <v>10</v>
      </c>
      <c r="B24" s="301" t="s">
        <v>27</v>
      </c>
      <c r="C24" s="301"/>
      <c r="D24" s="157">
        <v>6340</v>
      </c>
      <c r="E24" s="285">
        <v>0</v>
      </c>
      <c r="F24" s="133">
        <v>0</v>
      </c>
      <c r="G24" s="133">
        <v>0</v>
      </c>
      <c r="H24" s="195"/>
      <c r="I24" s="195"/>
      <c r="J24" s="195"/>
      <c r="K24" s="195"/>
      <c r="L24" s="172">
        <v>0</v>
      </c>
      <c r="M24" s="197">
        <v>0</v>
      </c>
      <c r="N24" s="171">
        <v>0</v>
      </c>
      <c r="O24" s="171"/>
    </row>
    <row r="25" spans="1:15" ht="12.75">
      <c r="A25" s="300">
        <v>11</v>
      </c>
      <c r="B25" s="301" t="s">
        <v>28</v>
      </c>
      <c r="C25" s="301"/>
      <c r="D25" s="157">
        <v>6350</v>
      </c>
      <c r="E25" s="285">
        <v>0</v>
      </c>
      <c r="F25" s="133">
        <v>0</v>
      </c>
      <c r="G25" s="133">
        <v>0</v>
      </c>
      <c r="H25" s="195"/>
      <c r="I25" s="195"/>
      <c r="J25" s="195"/>
      <c r="K25" s="195"/>
      <c r="L25" s="172">
        <v>0</v>
      </c>
      <c r="M25" s="197">
        <v>0</v>
      </c>
      <c r="N25" s="171">
        <v>0</v>
      </c>
      <c r="O25" s="171"/>
    </row>
    <row r="26" spans="1:15" ht="12.75">
      <c r="A26" s="300">
        <v>12</v>
      </c>
      <c r="B26" s="301" t="s">
        <v>29</v>
      </c>
      <c r="C26" s="301"/>
      <c r="D26" s="157">
        <v>6351</v>
      </c>
      <c r="E26" s="285">
        <v>0</v>
      </c>
      <c r="F26" s="133">
        <v>0</v>
      </c>
      <c r="G26" s="133">
        <v>0</v>
      </c>
      <c r="H26" s="195"/>
      <c r="I26" s="195"/>
      <c r="J26" s="195"/>
      <c r="K26" s="195"/>
      <c r="L26" s="172">
        <v>0</v>
      </c>
      <c r="M26" s="197">
        <v>0</v>
      </c>
      <c r="N26" s="171">
        <v>0</v>
      </c>
      <c r="O26" s="171"/>
    </row>
    <row r="27" spans="1:15" ht="12.75">
      <c r="A27" s="300">
        <v>13</v>
      </c>
      <c r="B27" s="304" t="s">
        <v>208</v>
      </c>
      <c r="C27" s="301"/>
      <c r="D27" s="157">
        <v>6360</v>
      </c>
      <c r="E27" s="285">
        <v>0</v>
      </c>
      <c r="F27" s="133">
        <v>0</v>
      </c>
      <c r="G27" s="133">
        <v>0</v>
      </c>
      <c r="H27" s="195"/>
      <c r="I27" s="195"/>
      <c r="J27" s="195"/>
      <c r="K27" s="195"/>
      <c r="L27" s="172">
        <v>0</v>
      </c>
      <c r="M27" s="197">
        <v>0</v>
      </c>
      <c r="N27" s="171">
        <v>0</v>
      </c>
      <c r="O27" s="171"/>
    </row>
    <row r="28" spans="1:15" ht="12.75">
      <c r="A28" s="300">
        <v>14</v>
      </c>
      <c r="B28" s="301" t="s">
        <v>31</v>
      </c>
      <c r="C28" s="301"/>
      <c r="D28" s="157">
        <v>6370</v>
      </c>
      <c r="E28" s="285">
        <v>0</v>
      </c>
      <c r="F28" s="133">
        <v>0</v>
      </c>
      <c r="G28" s="133">
        <v>0</v>
      </c>
      <c r="H28" s="195"/>
      <c r="I28" s="195"/>
      <c r="J28" s="195"/>
      <c r="K28" s="195"/>
      <c r="L28" s="172">
        <v>0</v>
      </c>
      <c r="M28" s="197">
        <v>0</v>
      </c>
      <c r="N28" s="171">
        <v>0</v>
      </c>
      <c r="O28" s="171"/>
    </row>
    <row r="29" spans="1:15" ht="12.75">
      <c r="A29" s="300">
        <v>15</v>
      </c>
      <c r="B29" s="301" t="s">
        <v>32</v>
      </c>
      <c r="C29" s="301"/>
      <c r="D29" s="157">
        <v>6390</v>
      </c>
      <c r="E29" s="285">
        <v>0</v>
      </c>
      <c r="F29" s="133">
        <v>0</v>
      </c>
      <c r="G29" s="133">
        <v>0</v>
      </c>
      <c r="H29" s="195"/>
      <c r="I29" s="195"/>
      <c r="J29" s="195"/>
      <c r="K29" s="195"/>
      <c r="L29" s="172">
        <v>0</v>
      </c>
      <c r="M29" s="197">
        <v>0</v>
      </c>
      <c r="N29" s="171">
        <v>0</v>
      </c>
      <c r="O29" s="171"/>
    </row>
    <row r="30" spans="1:15" ht="16.5" customHeight="1">
      <c r="A30" s="300">
        <v>16</v>
      </c>
      <c r="B30" s="305" t="s">
        <v>33</v>
      </c>
      <c r="C30" s="303"/>
      <c r="D30" s="173" t="s">
        <v>34</v>
      </c>
      <c r="E30" s="174"/>
      <c r="F30" s="137">
        <f>SUM(F16:F29)</f>
        <v>0</v>
      </c>
      <c r="G30" s="137">
        <f>SUM(G16:G29)</f>
        <v>0</v>
      </c>
      <c r="H30" s="122"/>
      <c r="I30" s="122"/>
      <c r="J30" s="122"/>
      <c r="K30" s="122"/>
      <c r="L30" s="166"/>
      <c r="M30" s="139">
        <f>SUM(M16:M29)</f>
        <v>0</v>
      </c>
      <c r="N30" s="139">
        <f>SUM(N16:N29)</f>
        <v>0</v>
      </c>
      <c r="O30" s="139"/>
    </row>
    <row r="31" spans="1:15" ht="18.75" customHeight="1">
      <c r="A31" s="300"/>
      <c r="B31" s="306" t="s">
        <v>35</v>
      </c>
      <c r="C31" s="301"/>
      <c r="D31" s="157"/>
      <c r="E31" s="168"/>
      <c r="F31" s="176"/>
      <c r="G31" s="176"/>
      <c r="H31" s="196"/>
      <c r="I31" s="196"/>
      <c r="J31" s="196"/>
      <c r="K31" s="196"/>
      <c r="L31" s="170"/>
      <c r="M31" s="134"/>
      <c r="N31" s="134"/>
      <c r="O31" s="140"/>
    </row>
    <row r="32" spans="1:15" ht="12.75">
      <c r="A32" s="300">
        <v>17</v>
      </c>
      <c r="B32" s="304" t="s">
        <v>36</v>
      </c>
      <c r="C32" s="301"/>
      <c r="D32" s="157">
        <v>6420</v>
      </c>
      <c r="E32" s="285">
        <v>0</v>
      </c>
      <c r="F32" s="133">
        <v>0</v>
      </c>
      <c r="G32" s="133">
        <v>0</v>
      </c>
      <c r="H32" s="195"/>
      <c r="I32" s="195"/>
      <c r="J32" s="195"/>
      <c r="K32" s="195"/>
      <c r="L32" s="172">
        <v>0</v>
      </c>
      <c r="M32" s="197">
        <v>0</v>
      </c>
      <c r="N32" s="171">
        <v>0</v>
      </c>
      <c r="O32" s="171"/>
    </row>
    <row r="33" spans="1:15" ht="12.75">
      <c r="A33" s="300">
        <v>18</v>
      </c>
      <c r="B33" s="304" t="s">
        <v>37</v>
      </c>
      <c r="C33" s="301"/>
      <c r="D33" s="157">
        <v>6450</v>
      </c>
      <c r="E33" s="285">
        <v>0</v>
      </c>
      <c r="F33" s="133">
        <v>0</v>
      </c>
      <c r="G33" s="133">
        <v>0</v>
      </c>
      <c r="H33" s="195"/>
      <c r="I33" s="195"/>
      <c r="J33" s="195"/>
      <c r="K33" s="195"/>
      <c r="L33" s="172">
        <v>0</v>
      </c>
      <c r="M33" s="197">
        <v>0</v>
      </c>
      <c r="N33" s="171">
        <v>0</v>
      </c>
      <c r="O33" s="171"/>
    </row>
    <row r="34" spans="1:15" ht="12.75">
      <c r="A34" s="300">
        <v>19</v>
      </c>
      <c r="B34" s="304" t="s">
        <v>38</v>
      </c>
      <c r="C34" s="301"/>
      <c r="D34" s="157">
        <v>6451</v>
      </c>
      <c r="E34" s="285">
        <v>0</v>
      </c>
      <c r="F34" s="133">
        <v>0</v>
      </c>
      <c r="G34" s="133">
        <v>0</v>
      </c>
      <c r="H34" s="195"/>
      <c r="I34" s="195"/>
      <c r="J34" s="195"/>
      <c r="K34" s="195"/>
      <c r="L34" s="172">
        <v>0</v>
      </c>
      <c r="M34" s="197">
        <v>0</v>
      </c>
      <c r="N34" s="171">
        <v>0</v>
      </c>
      <c r="O34" s="171"/>
    </row>
    <row r="35" spans="1:15" ht="12.75">
      <c r="A35" s="300">
        <v>20</v>
      </c>
      <c r="B35" s="304" t="s">
        <v>39</v>
      </c>
      <c r="C35" s="301"/>
      <c r="D35" s="157">
        <v>6452</v>
      </c>
      <c r="E35" s="285">
        <v>0</v>
      </c>
      <c r="F35" s="133">
        <v>0</v>
      </c>
      <c r="G35" s="133">
        <v>0</v>
      </c>
      <c r="H35" s="195"/>
      <c r="I35" s="195"/>
      <c r="J35" s="195"/>
      <c r="K35" s="195"/>
      <c r="L35" s="172">
        <v>0</v>
      </c>
      <c r="M35" s="197">
        <v>0</v>
      </c>
      <c r="N35" s="171">
        <v>0</v>
      </c>
      <c r="O35" s="171"/>
    </row>
    <row r="36" spans="1:15" ht="12.75">
      <c r="A36" s="300">
        <v>21</v>
      </c>
      <c r="B36" s="304" t="s">
        <v>40</v>
      </c>
      <c r="C36" s="301"/>
      <c r="D36" s="157">
        <v>6453</v>
      </c>
      <c r="E36" s="285">
        <v>0</v>
      </c>
      <c r="F36" s="133">
        <v>0</v>
      </c>
      <c r="G36" s="133">
        <v>0</v>
      </c>
      <c r="H36" s="195"/>
      <c r="I36" s="195"/>
      <c r="J36" s="195"/>
      <c r="K36" s="195"/>
      <c r="L36" s="172">
        <v>0</v>
      </c>
      <c r="M36" s="197">
        <v>0</v>
      </c>
      <c r="N36" s="171">
        <v>0</v>
      </c>
      <c r="O36" s="171"/>
    </row>
    <row r="37" spans="1:15" ht="16.5" customHeight="1">
      <c r="A37" s="300">
        <v>22</v>
      </c>
      <c r="B37" s="307" t="s">
        <v>41</v>
      </c>
      <c r="C37" s="303"/>
      <c r="D37" s="173" t="s">
        <v>42</v>
      </c>
      <c r="E37" s="174"/>
      <c r="F37" s="137">
        <f>SUM(F32:F36)</f>
        <v>0</v>
      </c>
      <c r="G37" s="137">
        <f>SUM(G32:G36)</f>
        <v>0</v>
      </c>
      <c r="H37" s="122"/>
      <c r="I37" s="122"/>
      <c r="J37" s="122"/>
      <c r="K37" s="122"/>
      <c r="L37" s="166"/>
      <c r="M37" s="139">
        <f>SUM(M32:M36)</f>
        <v>0</v>
      </c>
      <c r="N37" s="139">
        <f>SUM(N32:N36)</f>
        <v>0</v>
      </c>
      <c r="O37" s="139"/>
    </row>
    <row r="38" spans="1:15" ht="18.75" customHeight="1">
      <c r="A38" s="300"/>
      <c r="B38" s="306" t="s">
        <v>183</v>
      </c>
      <c r="C38" s="301"/>
      <c r="D38" s="157"/>
      <c r="E38" s="168"/>
      <c r="F38" s="176"/>
      <c r="G38" s="176"/>
      <c r="H38" s="196"/>
      <c r="I38" s="196"/>
      <c r="J38" s="196"/>
      <c r="K38" s="196"/>
      <c r="L38" s="170"/>
      <c r="M38" s="134"/>
      <c r="N38" s="134"/>
      <c r="O38" s="140"/>
    </row>
    <row r="39" spans="1:15" ht="12.75">
      <c r="A39" s="300">
        <v>23</v>
      </c>
      <c r="B39" s="304" t="s">
        <v>44</v>
      </c>
      <c r="C39" s="301"/>
      <c r="D39" s="157">
        <v>6510</v>
      </c>
      <c r="E39" s="285">
        <v>0</v>
      </c>
      <c r="F39" s="133">
        <v>0</v>
      </c>
      <c r="G39" s="133">
        <v>0</v>
      </c>
      <c r="H39" s="195"/>
      <c r="I39" s="195"/>
      <c r="J39" s="195"/>
      <c r="K39" s="195"/>
      <c r="L39" s="172">
        <v>0</v>
      </c>
      <c r="M39" s="197">
        <v>0</v>
      </c>
      <c r="N39" s="171">
        <v>0</v>
      </c>
      <c r="O39" s="171"/>
    </row>
    <row r="40" spans="1:15" ht="12.75">
      <c r="A40" s="300">
        <v>24</v>
      </c>
      <c r="B40" s="304" t="s">
        <v>45</v>
      </c>
      <c r="C40" s="301"/>
      <c r="D40" s="157">
        <v>6515</v>
      </c>
      <c r="E40" s="285">
        <v>0</v>
      </c>
      <c r="F40" s="133">
        <v>0</v>
      </c>
      <c r="G40" s="133">
        <v>0</v>
      </c>
      <c r="H40" s="195"/>
      <c r="I40" s="195"/>
      <c r="J40" s="195"/>
      <c r="K40" s="195"/>
      <c r="L40" s="172">
        <v>0</v>
      </c>
      <c r="M40" s="197">
        <v>0</v>
      </c>
      <c r="N40" s="171">
        <v>0</v>
      </c>
      <c r="O40" s="171"/>
    </row>
    <row r="41" spans="1:15" ht="12.75">
      <c r="A41" s="300">
        <v>25</v>
      </c>
      <c r="B41" s="304" t="s">
        <v>184</v>
      </c>
      <c r="C41" s="301"/>
      <c r="D41" s="157">
        <v>6517</v>
      </c>
      <c r="E41" s="285">
        <v>0</v>
      </c>
      <c r="F41" s="133">
        <v>0</v>
      </c>
      <c r="G41" s="133">
        <v>0</v>
      </c>
      <c r="H41" s="195"/>
      <c r="I41" s="195"/>
      <c r="J41" s="195"/>
      <c r="K41" s="195"/>
      <c r="L41" s="172">
        <v>0</v>
      </c>
      <c r="M41" s="197">
        <v>0</v>
      </c>
      <c r="N41" s="171">
        <v>0</v>
      </c>
      <c r="O41" s="171"/>
    </row>
    <row r="42" spans="1:15" ht="12.75">
      <c r="A42" s="300">
        <v>26</v>
      </c>
      <c r="B42" s="304" t="s">
        <v>47</v>
      </c>
      <c r="C42" s="301"/>
      <c r="D42" s="157">
        <v>6519</v>
      </c>
      <c r="E42" s="285">
        <v>0</v>
      </c>
      <c r="F42" s="133">
        <v>0</v>
      </c>
      <c r="G42" s="133">
        <v>0</v>
      </c>
      <c r="H42" s="195"/>
      <c r="I42" s="195"/>
      <c r="J42" s="195"/>
      <c r="K42" s="195"/>
      <c r="L42" s="172">
        <v>0</v>
      </c>
      <c r="M42" s="197">
        <v>0</v>
      </c>
      <c r="N42" s="171">
        <v>0</v>
      </c>
      <c r="O42" s="171"/>
    </row>
    <row r="43" spans="1:15" ht="12.75">
      <c r="A43" s="300">
        <v>27</v>
      </c>
      <c r="B43" s="304" t="s">
        <v>48</v>
      </c>
      <c r="C43" s="301"/>
      <c r="D43" s="157">
        <v>6520</v>
      </c>
      <c r="E43" s="285">
        <v>0</v>
      </c>
      <c r="F43" s="133">
        <v>0</v>
      </c>
      <c r="G43" s="133">
        <v>0</v>
      </c>
      <c r="H43" s="195"/>
      <c r="I43" s="195"/>
      <c r="J43" s="195"/>
      <c r="K43" s="195"/>
      <c r="L43" s="172">
        <v>0</v>
      </c>
      <c r="M43" s="197">
        <v>0</v>
      </c>
      <c r="N43" s="171">
        <v>0</v>
      </c>
      <c r="O43" s="171"/>
    </row>
    <row r="44" spans="1:15" ht="12.75">
      <c r="A44" s="300">
        <v>28</v>
      </c>
      <c r="B44" s="304" t="s">
        <v>49</v>
      </c>
      <c r="C44" s="301"/>
      <c r="D44" s="157">
        <v>6525</v>
      </c>
      <c r="E44" s="285">
        <v>0</v>
      </c>
      <c r="F44" s="133">
        <v>0</v>
      </c>
      <c r="G44" s="133">
        <v>0</v>
      </c>
      <c r="H44" s="195"/>
      <c r="I44" s="195"/>
      <c r="J44" s="195"/>
      <c r="K44" s="195"/>
      <c r="L44" s="172">
        <v>0</v>
      </c>
      <c r="M44" s="197">
        <v>0</v>
      </c>
      <c r="N44" s="171">
        <v>0</v>
      </c>
      <c r="O44" s="171"/>
    </row>
    <row r="45" spans="1:15" ht="12.75">
      <c r="A45" s="300">
        <v>29</v>
      </c>
      <c r="B45" s="304" t="s">
        <v>50</v>
      </c>
      <c r="C45" s="301"/>
      <c r="D45" s="157">
        <v>6530</v>
      </c>
      <c r="E45" s="285">
        <v>0</v>
      </c>
      <c r="F45" s="133">
        <v>0</v>
      </c>
      <c r="G45" s="133">
        <v>0</v>
      </c>
      <c r="H45" s="195"/>
      <c r="I45" s="195"/>
      <c r="J45" s="195"/>
      <c r="K45" s="195"/>
      <c r="L45" s="172">
        <v>0</v>
      </c>
      <c r="M45" s="197">
        <v>0</v>
      </c>
      <c r="N45" s="171">
        <v>0</v>
      </c>
      <c r="O45" s="171"/>
    </row>
    <row r="46" spans="1:15" ht="12.75">
      <c r="A46" s="300">
        <v>30</v>
      </c>
      <c r="B46" s="304" t="s">
        <v>51</v>
      </c>
      <c r="C46" s="301"/>
      <c r="D46" s="157">
        <v>6535</v>
      </c>
      <c r="E46" s="285">
        <v>0</v>
      </c>
      <c r="F46" s="133">
        <v>0</v>
      </c>
      <c r="G46" s="133">
        <v>0</v>
      </c>
      <c r="H46" s="195"/>
      <c r="I46" s="195"/>
      <c r="J46" s="195"/>
      <c r="K46" s="195"/>
      <c r="L46" s="172">
        <v>0</v>
      </c>
      <c r="M46" s="197">
        <v>0</v>
      </c>
      <c r="N46" s="171">
        <v>0</v>
      </c>
      <c r="O46" s="171"/>
    </row>
    <row r="47" spans="1:15" ht="12.75">
      <c r="A47" s="300">
        <v>31</v>
      </c>
      <c r="B47" s="304" t="s">
        <v>52</v>
      </c>
      <c r="C47" s="301"/>
      <c r="D47" s="157">
        <v>6536</v>
      </c>
      <c r="E47" s="285">
        <v>0</v>
      </c>
      <c r="F47" s="133">
        <v>0</v>
      </c>
      <c r="G47" s="133">
        <v>0</v>
      </c>
      <c r="H47" s="195"/>
      <c r="I47" s="195"/>
      <c r="J47" s="195"/>
      <c r="K47" s="195"/>
      <c r="L47" s="172">
        <v>0</v>
      </c>
      <c r="M47" s="197">
        <v>0</v>
      </c>
      <c r="N47" s="171">
        <v>0</v>
      </c>
      <c r="O47" s="171"/>
    </row>
    <row r="48" spans="1:15" ht="12.75">
      <c r="A48" s="300">
        <v>32</v>
      </c>
      <c r="B48" s="304" t="s">
        <v>53</v>
      </c>
      <c r="C48" s="301"/>
      <c r="D48" s="157">
        <v>6537</v>
      </c>
      <c r="E48" s="285">
        <v>0</v>
      </c>
      <c r="F48" s="133">
        <v>0</v>
      </c>
      <c r="G48" s="133">
        <v>0</v>
      </c>
      <c r="H48" s="195"/>
      <c r="I48" s="195"/>
      <c r="J48" s="195"/>
      <c r="K48" s="195"/>
      <c r="L48" s="172">
        <v>0</v>
      </c>
      <c r="M48" s="197">
        <v>0</v>
      </c>
      <c r="N48" s="171">
        <v>0</v>
      </c>
      <c r="O48" s="171"/>
    </row>
    <row r="49" spans="1:15" ht="12.75">
      <c r="A49" s="300">
        <v>33</v>
      </c>
      <c r="B49" s="304" t="s">
        <v>54</v>
      </c>
      <c r="C49" s="301"/>
      <c r="D49" s="157">
        <v>6540</v>
      </c>
      <c r="E49" s="285">
        <v>0</v>
      </c>
      <c r="F49" s="133">
        <v>0</v>
      </c>
      <c r="G49" s="133">
        <v>0</v>
      </c>
      <c r="H49" s="195"/>
      <c r="I49" s="195"/>
      <c r="J49" s="195"/>
      <c r="K49" s="195"/>
      <c r="L49" s="172">
        <v>0</v>
      </c>
      <c r="M49" s="197">
        <v>0</v>
      </c>
      <c r="N49" s="171">
        <v>0</v>
      </c>
      <c r="O49" s="171"/>
    </row>
    <row r="50" spans="1:15" ht="12.75">
      <c r="A50" s="300">
        <v>34</v>
      </c>
      <c r="B50" s="304" t="s">
        <v>55</v>
      </c>
      <c r="C50" s="301"/>
      <c r="D50" s="157">
        <v>6541</v>
      </c>
      <c r="E50" s="285">
        <v>0</v>
      </c>
      <c r="F50" s="133">
        <v>0</v>
      </c>
      <c r="G50" s="133">
        <v>0</v>
      </c>
      <c r="H50" s="195"/>
      <c r="I50" s="195"/>
      <c r="J50" s="195"/>
      <c r="K50" s="195"/>
      <c r="L50" s="172">
        <v>0</v>
      </c>
      <c r="M50" s="197">
        <v>0</v>
      </c>
      <c r="N50" s="171">
        <v>0</v>
      </c>
      <c r="O50" s="171"/>
    </row>
    <row r="51" spans="1:15" ht="12.75">
      <c r="A51" s="300">
        <v>35</v>
      </c>
      <c r="B51" s="304" t="s">
        <v>56</v>
      </c>
      <c r="C51" s="301"/>
      <c r="D51" s="157">
        <v>6542</v>
      </c>
      <c r="E51" s="285">
        <v>0</v>
      </c>
      <c r="F51" s="133">
        <v>0</v>
      </c>
      <c r="G51" s="133">
        <v>0</v>
      </c>
      <c r="H51" s="195"/>
      <c r="I51" s="195"/>
      <c r="J51" s="195"/>
      <c r="K51" s="195"/>
      <c r="L51" s="172">
        <v>0</v>
      </c>
      <c r="M51" s="197">
        <v>0</v>
      </c>
      <c r="N51" s="171">
        <v>0</v>
      </c>
      <c r="O51" s="171"/>
    </row>
    <row r="52" spans="1:15" ht="12.75">
      <c r="A52" s="300">
        <v>36</v>
      </c>
      <c r="B52" s="304" t="s">
        <v>57</v>
      </c>
      <c r="C52" s="301"/>
      <c r="D52" s="157">
        <v>6545</v>
      </c>
      <c r="E52" s="285">
        <v>0</v>
      </c>
      <c r="F52" s="133">
        <v>0</v>
      </c>
      <c r="G52" s="133">
        <v>0</v>
      </c>
      <c r="H52" s="195"/>
      <c r="I52" s="195"/>
      <c r="J52" s="195"/>
      <c r="K52" s="195"/>
      <c r="L52" s="172">
        <v>0</v>
      </c>
      <c r="M52" s="197">
        <v>0</v>
      </c>
      <c r="N52" s="171">
        <v>0</v>
      </c>
      <c r="O52" s="171"/>
    </row>
    <row r="53" spans="1:15" ht="12.75">
      <c r="A53" s="300">
        <v>37</v>
      </c>
      <c r="B53" s="304" t="s">
        <v>58</v>
      </c>
      <c r="C53" s="301"/>
      <c r="D53" s="157">
        <v>6546</v>
      </c>
      <c r="E53" s="285">
        <v>0</v>
      </c>
      <c r="F53" s="133">
        <v>0</v>
      </c>
      <c r="G53" s="133">
        <v>0</v>
      </c>
      <c r="H53" s="195"/>
      <c r="I53" s="195"/>
      <c r="J53" s="195"/>
      <c r="K53" s="195"/>
      <c r="L53" s="172">
        <v>0</v>
      </c>
      <c r="M53" s="197">
        <v>0</v>
      </c>
      <c r="N53" s="171">
        <v>0</v>
      </c>
      <c r="O53" s="171"/>
    </row>
    <row r="54" spans="1:15" ht="12.75">
      <c r="A54" s="300">
        <v>38</v>
      </c>
      <c r="B54" s="304" t="s">
        <v>59</v>
      </c>
      <c r="C54" s="301"/>
      <c r="D54" s="157">
        <v>6547</v>
      </c>
      <c r="E54" s="285">
        <v>0</v>
      </c>
      <c r="F54" s="133">
        <v>0</v>
      </c>
      <c r="G54" s="133">
        <v>0</v>
      </c>
      <c r="H54" s="195"/>
      <c r="I54" s="195"/>
      <c r="J54" s="195"/>
      <c r="K54" s="195"/>
      <c r="L54" s="172">
        <v>0</v>
      </c>
      <c r="M54" s="197">
        <v>0</v>
      </c>
      <c r="N54" s="171">
        <v>0</v>
      </c>
      <c r="O54" s="171"/>
    </row>
    <row r="55" spans="1:15" ht="12.75">
      <c r="A55" s="300">
        <v>39</v>
      </c>
      <c r="B55" s="304" t="s">
        <v>60</v>
      </c>
      <c r="C55" s="301"/>
      <c r="D55" s="157">
        <v>6548</v>
      </c>
      <c r="E55" s="285">
        <v>0</v>
      </c>
      <c r="F55" s="133">
        <v>0</v>
      </c>
      <c r="G55" s="133">
        <v>0</v>
      </c>
      <c r="H55" s="195"/>
      <c r="I55" s="195"/>
      <c r="J55" s="195"/>
      <c r="K55" s="195"/>
      <c r="L55" s="172">
        <v>0</v>
      </c>
      <c r="M55" s="197">
        <v>0</v>
      </c>
      <c r="N55" s="171">
        <v>0</v>
      </c>
      <c r="O55" s="171"/>
    </row>
    <row r="56" spans="1:15" ht="12.75">
      <c r="A56" s="300">
        <v>40</v>
      </c>
      <c r="B56" s="304" t="s">
        <v>185</v>
      </c>
      <c r="C56" s="301"/>
      <c r="D56" s="157">
        <v>6560</v>
      </c>
      <c r="E56" s="285">
        <v>0</v>
      </c>
      <c r="F56" s="133">
        <v>0</v>
      </c>
      <c r="G56" s="133">
        <v>0</v>
      </c>
      <c r="H56" s="195"/>
      <c r="I56" s="195"/>
      <c r="J56" s="195"/>
      <c r="K56" s="195"/>
      <c r="L56" s="172">
        <v>0</v>
      </c>
      <c r="M56" s="197">
        <v>0</v>
      </c>
      <c r="N56" s="171">
        <v>0</v>
      </c>
      <c r="O56" s="171"/>
    </row>
    <row r="57" spans="1:15" ht="12.75">
      <c r="A57" s="300">
        <v>41</v>
      </c>
      <c r="B57" s="304" t="s">
        <v>62</v>
      </c>
      <c r="C57" s="301"/>
      <c r="D57" s="157">
        <v>6561</v>
      </c>
      <c r="E57" s="285">
        <v>0</v>
      </c>
      <c r="F57" s="133">
        <v>0</v>
      </c>
      <c r="G57" s="133">
        <v>0</v>
      </c>
      <c r="H57" s="195"/>
      <c r="I57" s="195"/>
      <c r="J57" s="195"/>
      <c r="K57" s="195"/>
      <c r="L57" s="172">
        <v>0</v>
      </c>
      <c r="M57" s="197">
        <v>0</v>
      </c>
      <c r="N57" s="171">
        <v>0</v>
      </c>
      <c r="O57" s="171"/>
    </row>
    <row r="58" spans="1:15" ht="12.75">
      <c r="A58" s="300">
        <v>42</v>
      </c>
      <c r="B58" s="304" t="s">
        <v>209</v>
      </c>
      <c r="C58" s="301"/>
      <c r="D58" s="157">
        <v>6570</v>
      </c>
      <c r="E58" s="285">
        <v>0</v>
      </c>
      <c r="F58" s="133">
        <v>0</v>
      </c>
      <c r="G58" s="133">
        <v>0</v>
      </c>
      <c r="H58" s="195"/>
      <c r="I58" s="195"/>
      <c r="J58" s="195"/>
      <c r="K58" s="195"/>
      <c r="L58" s="172">
        <v>0</v>
      </c>
      <c r="M58" s="197">
        <v>0</v>
      </c>
      <c r="N58" s="171">
        <v>0</v>
      </c>
      <c r="O58" s="171"/>
    </row>
    <row r="59" spans="1:15" ht="12.75">
      <c r="A59" s="300">
        <v>43</v>
      </c>
      <c r="B59" s="304" t="s">
        <v>64</v>
      </c>
      <c r="C59" s="301"/>
      <c r="D59" s="157">
        <v>6590</v>
      </c>
      <c r="E59" s="285">
        <v>0</v>
      </c>
      <c r="F59" s="133">
        <v>0</v>
      </c>
      <c r="G59" s="133">
        <v>0</v>
      </c>
      <c r="H59" s="195"/>
      <c r="I59" s="195"/>
      <c r="J59" s="195"/>
      <c r="K59" s="195"/>
      <c r="L59" s="172">
        <v>0</v>
      </c>
      <c r="M59" s="197">
        <v>0</v>
      </c>
      <c r="N59" s="171">
        <v>0</v>
      </c>
      <c r="O59" s="171"/>
    </row>
    <row r="60" spans="1:15" ht="20.25" customHeight="1">
      <c r="A60" s="308">
        <v>44</v>
      </c>
      <c r="B60" s="307" t="s">
        <v>274</v>
      </c>
      <c r="C60" s="303"/>
      <c r="D60" s="177" t="s">
        <v>66</v>
      </c>
      <c r="E60" s="174"/>
      <c r="F60" s="137">
        <f>SUM(F39:F59)</f>
        <v>0</v>
      </c>
      <c r="G60" s="137">
        <f>SUM(G39:G59)</f>
        <v>0</v>
      </c>
      <c r="H60" s="122"/>
      <c r="I60" s="122"/>
      <c r="J60" s="122"/>
      <c r="K60" s="122"/>
      <c r="L60" s="166"/>
      <c r="M60" s="139">
        <f>SUM(M39:M59)</f>
        <v>0</v>
      </c>
      <c r="N60" s="139">
        <f>SUM(N39:N59)</f>
        <v>0</v>
      </c>
      <c r="O60" s="139"/>
    </row>
    <row r="61" spans="1:15" ht="24" customHeight="1">
      <c r="A61" s="300"/>
      <c r="B61" s="306" t="s">
        <v>67</v>
      </c>
      <c r="C61" s="301"/>
      <c r="D61" s="157"/>
      <c r="E61" s="168"/>
      <c r="F61" s="176"/>
      <c r="G61" s="176"/>
      <c r="H61" s="202"/>
      <c r="I61" s="202"/>
      <c r="J61" s="202"/>
      <c r="K61" s="202"/>
      <c r="L61" s="172"/>
      <c r="M61" s="201"/>
      <c r="N61" s="140"/>
      <c r="O61" s="299"/>
    </row>
    <row r="62" spans="1:15" ht="12.75">
      <c r="A62" s="300">
        <v>45</v>
      </c>
      <c r="B62" s="304" t="s">
        <v>68</v>
      </c>
      <c r="C62" s="301"/>
      <c r="D62" s="157">
        <v>6710</v>
      </c>
      <c r="E62" s="285">
        <v>0</v>
      </c>
      <c r="F62" s="133">
        <v>0</v>
      </c>
      <c r="G62" s="133">
        <v>0</v>
      </c>
      <c r="H62" s="195"/>
      <c r="I62" s="195"/>
      <c r="J62" s="195"/>
      <c r="K62" s="195"/>
      <c r="L62" s="172">
        <v>0</v>
      </c>
      <c r="M62" s="197">
        <v>0</v>
      </c>
      <c r="N62" s="171">
        <v>0</v>
      </c>
      <c r="O62" s="298"/>
    </row>
    <row r="63" spans="1:15" ht="12.75">
      <c r="A63" s="300">
        <v>46</v>
      </c>
      <c r="B63" s="304" t="s">
        <v>69</v>
      </c>
      <c r="C63" s="301"/>
      <c r="D63" s="157">
        <v>6711</v>
      </c>
      <c r="E63" s="285">
        <v>0</v>
      </c>
      <c r="F63" s="133">
        <v>0</v>
      </c>
      <c r="G63" s="133">
        <v>0</v>
      </c>
      <c r="H63" s="195"/>
      <c r="I63" s="195"/>
      <c r="J63" s="195"/>
      <c r="K63" s="195"/>
      <c r="L63" s="172">
        <v>0</v>
      </c>
      <c r="M63" s="197">
        <v>0</v>
      </c>
      <c r="N63" s="171">
        <v>0</v>
      </c>
      <c r="O63" s="298"/>
    </row>
    <row r="64" spans="1:15" ht="12.75">
      <c r="A64" s="300">
        <v>47</v>
      </c>
      <c r="B64" s="304" t="s">
        <v>70</v>
      </c>
      <c r="C64" s="301"/>
      <c r="D64" s="157">
        <v>6719</v>
      </c>
      <c r="E64" s="285">
        <v>0</v>
      </c>
      <c r="F64" s="133">
        <v>0</v>
      </c>
      <c r="G64" s="133">
        <v>0</v>
      </c>
      <c r="H64" s="195"/>
      <c r="I64" s="195"/>
      <c r="J64" s="195"/>
      <c r="K64" s="195"/>
      <c r="L64" s="172">
        <v>0</v>
      </c>
      <c r="M64" s="197">
        <v>0</v>
      </c>
      <c r="N64" s="171">
        <v>0</v>
      </c>
      <c r="O64" s="298"/>
    </row>
    <row r="65" spans="1:15" ht="12.75">
      <c r="A65" s="300">
        <v>48</v>
      </c>
      <c r="B65" s="304" t="s">
        <v>71</v>
      </c>
      <c r="C65" s="301"/>
      <c r="D65" s="157">
        <v>6720</v>
      </c>
      <c r="E65" s="285">
        <v>0</v>
      </c>
      <c r="F65" s="133">
        <v>0</v>
      </c>
      <c r="G65" s="133">
        <v>0</v>
      </c>
      <c r="H65" s="195"/>
      <c r="I65" s="195"/>
      <c r="J65" s="195"/>
      <c r="K65" s="195"/>
      <c r="L65" s="172">
        <v>0</v>
      </c>
      <c r="M65" s="197">
        <v>0</v>
      </c>
      <c r="N65" s="171">
        <v>0</v>
      </c>
      <c r="O65" s="298"/>
    </row>
    <row r="66" spans="1:15" ht="12.75">
      <c r="A66" s="300">
        <v>49</v>
      </c>
      <c r="B66" s="304" t="s">
        <v>72</v>
      </c>
      <c r="C66" s="301"/>
      <c r="D66" s="157">
        <v>6721</v>
      </c>
      <c r="E66" s="285">
        <v>0</v>
      </c>
      <c r="F66" s="133">
        <v>0</v>
      </c>
      <c r="G66" s="133">
        <v>0</v>
      </c>
      <c r="H66" s="195"/>
      <c r="I66" s="195"/>
      <c r="J66" s="195"/>
      <c r="K66" s="195"/>
      <c r="L66" s="172">
        <v>0</v>
      </c>
      <c r="M66" s="197">
        <v>0</v>
      </c>
      <c r="N66" s="171">
        <v>0</v>
      </c>
      <c r="O66" s="298"/>
    </row>
    <row r="67" spans="1:15" ht="12.75">
      <c r="A67" s="300">
        <v>50</v>
      </c>
      <c r="B67" s="304" t="s">
        <v>73</v>
      </c>
      <c r="C67" s="301"/>
      <c r="D67" s="157">
        <v>6722</v>
      </c>
      <c r="E67" s="285">
        <v>0</v>
      </c>
      <c r="F67" s="133">
        <v>0</v>
      </c>
      <c r="G67" s="133">
        <v>0</v>
      </c>
      <c r="H67" s="195"/>
      <c r="I67" s="195"/>
      <c r="J67" s="195"/>
      <c r="K67" s="195"/>
      <c r="L67" s="172">
        <v>0</v>
      </c>
      <c r="M67" s="197">
        <v>0</v>
      </c>
      <c r="N67" s="171">
        <v>0</v>
      </c>
      <c r="O67" s="298"/>
    </row>
    <row r="68" spans="1:15" ht="12.75">
      <c r="A68" s="300">
        <v>51</v>
      </c>
      <c r="B68" s="304" t="s">
        <v>74</v>
      </c>
      <c r="C68" s="301"/>
      <c r="D68" s="157">
        <v>6723</v>
      </c>
      <c r="E68" s="285">
        <v>0</v>
      </c>
      <c r="F68" s="133">
        <v>0</v>
      </c>
      <c r="G68" s="133">
        <v>0</v>
      </c>
      <c r="H68" s="195"/>
      <c r="I68" s="195"/>
      <c r="J68" s="195"/>
      <c r="K68" s="195"/>
      <c r="L68" s="172">
        <v>0</v>
      </c>
      <c r="M68" s="197">
        <v>0</v>
      </c>
      <c r="N68" s="171">
        <v>0</v>
      </c>
      <c r="O68" s="298"/>
    </row>
    <row r="69" spans="1:15" ht="12.75">
      <c r="A69" s="300">
        <v>52</v>
      </c>
      <c r="B69" s="304" t="s">
        <v>75</v>
      </c>
      <c r="C69" s="301"/>
      <c r="D69" s="178">
        <v>6729</v>
      </c>
      <c r="E69" s="285">
        <v>0</v>
      </c>
      <c r="F69" s="133">
        <v>0</v>
      </c>
      <c r="G69" s="133">
        <v>0</v>
      </c>
      <c r="H69" s="195"/>
      <c r="I69" s="195"/>
      <c r="J69" s="195"/>
      <c r="K69" s="195"/>
      <c r="L69" s="172">
        <v>0</v>
      </c>
      <c r="M69" s="197">
        <v>0</v>
      </c>
      <c r="N69" s="171">
        <v>0</v>
      </c>
      <c r="O69" s="298"/>
    </row>
    <row r="70" spans="1:15" ht="18.75" customHeight="1">
      <c r="A70" s="308">
        <v>53</v>
      </c>
      <c r="B70" s="307" t="s">
        <v>210</v>
      </c>
      <c r="C70" s="309"/>
      <c r="D70" s="173" t="s">
        <v>77</v>
      </c>
      <c r="E70" s="174"/>
      <c r="F70" s="137">
        <f>SUM(F62:F69)</f>
        <v>0</v>
      </c>
      <c r="G70" s="137">
        <f>SUM(G62:G69)</f>
        <v>0</v>
      </c>
      <c r="H70" s="122"/>
      <c r="I70" s="122"/>
      <c r="J70" s="122"/>
      <c r="K70" s="122"/>
      <c r="L70" s="166"/>
      <c r="M70" s="286">
        <f>SUM(M62:M69)</f>
        <v>0</v>
      </c>
      <c r="N70" s="139">
        <f>SUM(N62:N69)</f>
        <v>0</v>
      </c>
      <c r="O70" s="299"/>
    </row>
    <row r="71" spans="1:15" ht="26.25" customHeight="1">
      <c r="A71" s="300"/>
      <c r="B71" s="306" t="s">
        <v>211</v>
      </c>
      <c r="C71" s="301"/>
      <c r="D71" s="157"/>
      <c r="E71" s="168"/>
      <c r="F71" s="176"/>
      <c r="G71" s="176"/>
      <c r="H71" s="196"/>
      <c r="I71" s="196"/>
      <c r="J71" s="196"/>
      <c r="K71" s="196"/>
      <c r="L71" s="170"/>
      <c r="M71" s="134"/>
      <c r="N71" s="134"/>
      <c r="O71" s="140"/>
    </row>
    <row r="72" spans="1:15" ht="12.75">
      <c r="A72" s="300">
        <v>54</v>
      </c>
      <c r="B72" s="304" t="s">
        <v>79</v>
      </c>
      <c r="C72" s="301"/>
      <c r="D72" s="157">
        <v>6932</v>
      </c>
      <c r="E72" s="285">
        <v>0</v>
      </c>
      <c r="F72" s="133">
        <v>0</v>
      </c>
      <c r="G72" s="133">
        <v>0</v>
      </c>
      <c r="H72" s="195"/>
      <c r="I72" s="195"/>
      <c r="J72" s="195"/>
      <c r="K72" s="195"/>
      <c r="L72" s="172">
        <v>0</v>
      </c>
      <c r="M72" s="197">
        <v>0</v>
      </c>
      <c r="N72" s="171">
        <v>0</v>
      </c>
      <c r="O72" s="171"/>
    </row>
    <row r="73" spans="1:15" ht="12.75">
      <c r="A73" s="300">
        <v>55</v>
      </c>
      <c r="B73" s="304" t="s">
        <v>80</v>
      </c>
      <c r="C73" s="301"/>
      <c r="D73" s="157">
        <v>6980</v>
      </c>
      <c r="E73" s="285">
        <v>0</v>
      </c>
      <c r="F73" s="133">
        <v>0</v>
      </c>
      <c r="G73" s="133">
        <v>0</v>
      </c>
      <c r="H73" s="195"/>
      <c r="I73" s="195"/>
      <c r="J73" s="195"/>
      <c r="K73" s="195"/>
      <c r="L73" s="172">
        <v>0</v>
      </c>
      <c r="M73" s="197">
        <v>0</v>
      </c>
      <c r="N73" s="171">
        <v>0</v>
      </c>
      <c r="O73" s="171"/>
    </row>
    <row r="74" spans="1:15" ht="12.75">
      <c r="A74" s="300">
        <v>56</v>
      </c>
      <c r="B74" s="304" t="s">
        <v>81</v>
      </c>
      <c r="C74" s="301"/>
      <c r="D74" s="157">
        <v>6983</v>
      </c>
      <c r="E74" s="285">
        <v>0</v>
      </c>
      <c r="F74" s="133">
        <v>0</v>
      </c>
      <c r="G74" s="133">
        <v>0</v>
      </c>
      <c r="H74" s="195"/>
      <c r="I74" s="195"/>
      <c r="J74" s="195"/>
      <c r="K74" s="195"/>
      <c r="L74" s="172">
        <v>0</v>
      </c>
      <c r="M74" s="197">
        <v>0</v>
      </c>
      <c r="N74" s="171">
        <v>0</v>
      </c>
      <c r="O74" s="171"/>
    </row>
    <row r="75" spans="1:15" ht="12.75">
      <c r="A75" s="300">
        <v>57</v>
      </c>
      <c r="B75" s="304" t="s">
        <v>82</v>
      </c>
      <c r="C75" s="301"/>
      <c r="D75" s="157">
        <v>6990</v>
      </c>
      <c r="E75" s="285">
        <v>0</v>
      </c>
      <c r="F75" s="133">
        <v>0</v>
      </c>
      <c r="G75" s="133">
        <v>0</v>
      </c>
      <c r="H75" s="195"/>
      <c r="I75" s="195"/>
      <c r="J75" s="195"/>
      <c r="K75" s="195"/>
      <c r="L75" s="172">
        <v>0</v>
      </c>
      <c r="M75" s="197">
        <v>0</v>
      </c>
      <c r="N75" s="171">
        <v>0</v>
      </c>
      <c r="O75" s="171"/>
    </row>
    <row r="76" spans="1:15" ht="12.75">
      <c r="A76" s="300">
        <v>58</v>
      </c>
      <c r="B76" s="307" t="s">
        <v>212</v>
      </c>
      <c r="C76" s="303"/>
      <c r="D76" s="173" t="s">
        <v>84</v>
      </c>
      <c r="E76" s="174"/>
      <c r="F76" s="137">
        <f>SUM(F72:F75)</f>
        <v>0</v>
      </c>
      <c r="G76" s="137">
        <f>SUM(G72:G75)</f>
        <v>0</v>
      </c>
      <c r="H76" s="122"/>
      <c r="I76" s="122"/>
      <c r="J76" s="122"/>
      <c r="K76" s="122"/>
      <c r="L76" s="166"/>
      <c r="M76" s="139">
        <f>SUM(M72:M75)</f>
        <v>0</v>
      </c>
      <c r="N76" s="139">
        <f>SUM(N72:N75)</f>
        <v>0</v>
      </c>
      <c r="O76" s="139"/>
    </row>
    <row r="77" spans="1:15" ht="18.75" customHeight="1">
      <c r="A77" s="300">
        <v>59</v>
      </c>
      <c r="B77" s="310" t="s">
        <v>213</v>
      </c>
      <c r="C77" s="311"/>
      <c r="D77" s="180"/>
      <c r="E77" s="181"/>
      <c r="F77" s="147">
        <f>F14+F30+F37+F60+F70+F76</f>
        <v>0</v>
      </c>
      <c r="G77" s="147">
        <f>G14+G30+G37+G60+G70+G76</f>
        <v>0</v>
      </c>
      <c r="H77" s="294"/>
      <c r="I77" s="294"/>
      <c r="J77" s="294"/>
      <c r="K77" s="294"/>
      <c r="L77" s="182"/>
      <c r="M77" s="149">
        <f>M14+M30+M37+M60+M70+M76</f>
        <v>22319</v>
      </c>
      <c r="N77" s="149">
        <f>N14+N30+N37+N60+N70+N76</f>
        <v>0</v>
      </c>
      <c r="O77" s="149"/>
    </row>
    <row r="78" spans="1:15" ht="18.75" customHeight="1">
      <c r="A78" s="300">
        <v>60</v>
      </c>
      <c r="B78" s="310" t="s">
        <v>214</v>
      </c>
      <c r="C78" s="312"/>
      <c r="D78" s="183" t="e">
        <v>#REF!</v>
      </c>
      <c r="E78" s="64"/>
      <c r="F78" s="147" t="e">
        <f>+F77*$D$78</f>
        <v>#REF!</v>
      </c>
      <c r="G78" s="147" t="e">
        <f>+G77*$D$78</f>
        <v>#REF!</v>
      </c>
      <c r="H78" s="294"/>
      <c r="I78" s="294"/>
      <c r="J78" s="294"/>
      <c r="K78" s="294"/>
      <c r="L78" s="182">
        <v>0</v>
      </c>
      <c r="M78" s="149">
        <f>+M77*L78</f>
        <v>0</v>
      </c>
      <c r="N78" s="149">
        <f>+N77*L78</f>
        <v>0</v>
      </c>
      <c r="O78" s="149"/>
    </row>
    <row r="79" spans="1:15" ht="18.75" customHeight="1">
      <c r="A79" s="313">
        <v>61</v>
      </c>
      <c r="B79" s="314" t="s">
        <v>215</v>
      </c>
      <c r="C79" s="312"/>
      <c r="D79" s="185"/>
      <c r="E79" s="287"/>
      <c r="F79" s="148">
        <v>0</v>
      </c>
      <c r="G79" s="184">
        <v>0</v>
      </c>
      <c r="H79" s="295"/>
      <c r="I79" s="295"/>
      <c r="J79" s="295"/>
      <c r="K79" s="295"/>
      <c r="L79" s="182">
        <v>0</v>
      </c>
      <c r="M79" s="186">
        <v>0</v>
      </c>
      <c r="N79" s="186">
        <v>0</v>
      </c>
      <c r="O79" s="186"/>
    </row>
    <row r="80" spans="1:15" ht="18.75" customHeight="1">
      <c r="A80" s="313">
        <v>62</v>
      </c>
      <c r="B80" s="315" t="s">
        <v>216</v>
      </c>
      <c r="C80" s="312"/>
      <c r="D80" s="185"/>
      <c r="E80" s="287"/>
      <c r="F80" s="148">
        <v>0</v>
      </c>
      <c r="G80" s="184">
        <v>0</v>
      </c>
      <c r="H80" s="295"/>
      <c r="I80" s="295"/>
      <c r="J80" s="295"/>
      <c r="K80" s="295"/>
      <c r="L80" s="182">
        <v>0</v>
      </c>
      <c r="M80" s="186">
        <v>0</v>
      </c>
      <c r="N80" s="167">
        <v>0</v>
      </c>
      <c r="O80" s="186"/>
    </row>
    <row r="81" spans="1:15" ht="18.75" customHeight="1">
      <c r="A81" s="300">
        <v>63</v>
      </c>
      <c r="B81" s="306" t="s">
        <v>85</v>
      </c>
      <c r="C81" s="301"/>
      <c r="D81" s="187" t="s">
        <v>86</v>
      </c>
      <c r="E81" s="168"/>
      <c r="F81" s="188" t="e">
        <f>+F77+F78+F79+F80</f>
        <v>#REF!</v>
      </c>
      <c r="G81" s="188" t="e">
        <f>+G77+G78+G79+G80</f>
        <v>#REF!</v>
      </c>
      <c r="H81" s="296"/>
      <c r="I81" s="296"/>
      <c r="J81" s="296"/>
      <c r="K81" s="296"/>
      <c r="L81" s="189"/>
      <c r="M81" s="190">
        <f>+M77+M78</f>
        <v>22319</v>
      </c>
      <c r="N81" s="190">
        <f>+N77+N78</f>
        <v>0</v>
      </c>
      <c r="O81" s="150"/>
    </row>
    <row r="82" spans="1:15" ht="12.75">
      <c r="A82" s="308"/>
      <c r="B82" s="303"/>
      <c r="C82" s="303"/>
      <c r="D82" s="155"/>
      <c r="E82" s="155"/>
      <c r="F82" s="138"/>
      <c r="G82" s="138"/>
      <c r="H82" s="297"/>
      <c r="I82" s="297"/>
      <c r="J82" s="297"/>
      <c r="K82" s="297"/>
      <c r="L82" s="191"/>
      <c r="M82" s="139"/>
      <c r="N82" s="192"/>
      <c r="O82" s="192"/>
    </row>
    <row r="83" ht="18.75" customHeight="1"/>
    <row r="84" spans="1:15" ht="13.5" thickBot="1">
      <c r="A84" s="63"/>
      <c r="B84" s="63"/>
      <c r="C84" s="63"/>
      <c r="D84" s="63"/>
      <c r="E84" s="63"/>
      <c r="F84" s="63"/>
      <c r="G84" s="63"/>
      <c r="H84" s="63"/>
      <c r="I84" s="63"/>
      <c r="J84" s="63"/>
      <c r="K84" s="63"/>
      <c r="L84" s="63"/>
      <c r="M84" s="63"/>
      <c r="N84" s="63"/>
      <c r="O84" s="63"/>
    </row>
    <row r="85" ht="12.75"/>
    <row r="86" ht="12.75">
      <c r="B86" s="65" t="s">
        <v>269</v>
      </c>
    </row>
    <row r="87" spans="1:14" ht="55.5" customHeight="1">
      <c r="A87" s="66"/>
      <c r="B87" s="66"/>
      <c r="C87" s="66"/>
      <c r="D87" s="66"/>
      <c r="E87" s="66"/>
      <c r="F87" s="66"/>
      <c r="G87" s="66"/>
      <c r="H87" s="66"/>
      <c r="I87" s="66"/>
      <c r="J87" s="66"/>
      <c r="K87" s="66"/>
      <c r="L87" s="66"/>
      <c r="M87" s="66"/>
      <c r="N87" s="66"/>
    </row>
    <row r="88" spans="2:13" ht="12.75">
      <c r="B88" s="65" t="s">
        <v>217</v>
      </c>
      <c r="D88" s="67" t="s">
        <v>88</v>
      </c>
      <c r="F88" s="67" t="s">
        <v>89</v>
      </c>
      <c r="M88" s="64" t="s">
        <v>90</v>
      </c>
    </row>
    <row r="89" ht="13.5" customHeight="1">
      <c r="B89" s="65" t="s">
        <v>92</v>
      </c>
    </row>
    <row r="90" ht="12.75"/>
    <row r="91" spans="1:14" ht="13.5" thickBot="1">
      <c r="A91" s="63"/>
      <c r="B91" s="63"/>
      <c r="C91" s="63"/>
      <c r="D91" s="63"/>
      <c r="E91" s="63"/>
      <c r="F91" s="63"/>
      <c r="G91" s="63"/>
      <c r="H91" s="63"/>
      <c r="I91" s="63"/>
      <c r="J91" s="63"/>
      <c r="K91" s="63"/>
      <c r="L91" s="63"/>
      <c r="M91" s="63"/>
      <c r="N91" s="63"/>
    </row>
    <row r="92" ht="12.75"/>
    <row r="93" ht="12.75"/>
    <row r="94" ht="12.75"/>
    <row r="95" ht="12.75"/>
    <row r="96" ht="12.75"/>
    <row r="97" ht="12.75" customHeight="1"/>
    <row r="98" ht="12.75" customHeight="1"/>
    <row r="99" ht="12.75" customHeight="1"/>
    <row r="100" ht="12.75" customHeight="1"/>
    <row r="101" ht="12.75" customHeight="1"/>
    <row r="102" ht="12.75" customHeight="1"/>
    <row r="103" ht="12.75" customHeight="1"/>
    <row r="104" ht="12.75" customHeight="1"/>
    <row r="105" ht="12.75"/>
    <row r="106" ht="12.75"/>
    <row r="107" ht="12.75"/>
    <row r="108" ht="12.75"/>
    <row r="109" ht="12.75"/>
    <row r="110" ht="12.75"/>
    <row r="111" ht="12.75"/>
    <row r="112" ht="12.75"/>
    <row r="113" ht="12.75"/>
    <row r="114" ht="12.75"/>
    <row r="115" ht="12.75"/>
    <row r="116" ht="12.75"/>
  </sheetData>
  <sheetProtection/>
  <mergeCells count="6">
    <mergeCell ref="F10:H10"/>
    <mergeCell ref="I10:K10"/>
    <mergeCell ref="M10:O10"/>
    <mergeCell ref="A1:N1"/>
    <mergeCell ref="A2:N2"/>
    <mergeCell ref="E9:O9"/>
  </mergeCells>
  <printOptions horizontalCentered="1"/>
  <pageMargins left="0.32" right="0.54" top="0.35" bottom="0.4" header="0.25" footer="0.15"/>
  <pageSetup fitToHeight="2" fitToWidth="2" horizontalDpi="600" verticalDpi="600" orientation="landscape" pageOrder="overThenDown" scale="70" r:id="rId1"/>
  <headerFooter alignWithMargins="0">
    <oddHeader>&amp;L&amp;8STATE OF CALIFORNIA
&amp;"Arial,Bold"&amp;A
&amp;"Arial,Regular"M&amp;&amp;M (REV. 9/03)&amp;R&amp;8DEPARTMENT OF HOUSING AND COMMUNITY DEVELOPMENT
</oddHeader>
    <oddFooter>&amp;L&amp;F&amp;C&amp;A
Page &amp;P of &amp;N&amp;RPrinted:  &amp;D</oddFooter>
  </headerFooter>
</worksheet>
</file>

<file path=xl/worksheets/sheet8.xml><?xml version="1.0" encoding="utf-8"?>
<worksheet xmlns="http://schemas.openxmlformats.org/spreadsheetml/2006/main" xmlns:r="http://schemas.openxmlformats.org/officeDocument/2006/relationships">
  <sheetPr>
    <tabColor indexed="47"/>
    <pageSetUpPr fitToPage="1"/>
  </sheetPr>
  <dimension ref="A1:M81"/>
  <sheetViews>
    <sheetView showGridLines="0" zoomScaleSheetLayoutView="100" zoomScalePageLayoutView="0" workbookViewId="0" topLeftCell="A1">
      <selection activeCell="A2" sqref="A2:M2"/>
    </sheetView>
  </sheetViews>
  <sheetFormatPr defaultColWidth="9.140625" defaultRowHeight="12.75"/>
  <cols>
    <col min="1" max="1" width="3.57421875" style="731" customWidth="1"/>
    <col min="2" max="2" width="14.28125" style="667" customWidth="1"/>
    <col min="3" max="3" width="37.57421875" style="667" customWidth="1"/>
    <col min="4" max="4" width="8.140625" style="667" customWidth="1"/>
    <col min="5" max="5" width="11.421875" style="234" customWidth="1"/>
    <col min="6" max="6" width="12.7109375" style="234" customWidth="1"/>
    <col min="7" max="7" width="11.00390625" style="667" customWidth="1"/>
    <col min="8" max="8" width="11.8515625" style="667" customWidth="1"/>
    <col min="9" max="9" width="11.140625" style="667" customWidth="1"/>
    <col min="10" max="10" width="11.8515625" style="667" customWidth="1"/>
    <col min="11" max="11" width="12.57421875" style="667" customWidth="1"/>
    <col min="12" max="12" width="12.7109375" style="667" customWidth="1"/>
    <col min="13" max="13" width="11.7109375" style="671" customWidth="1"/>
    <col min="14" max="16384" width="9.140625" style="667" customWidth="1"/>
  </cols>
  <sheetData>
    <row r="1" spans="1:13" s="646" customFormat="1" ht="16.5" customHeight="1">
      <c r="A1" s="846" t="str">
        <f>'1. Proposed Operating Costs'!$C$1</f>
        <v>Rental Housing Construction Program -- Original</v>
      </c>
      <c r="B1" s="846"/>
      <c r="C1" s="846"/>
      <c r="D1" s="846"/>
      <c r="E1" s="846"/>
      <c r="F1" s="846"/>
      <c r="G1" s="846"/>
      <c r="H1" s="846"/>
      <c r="I1" s="846"/>
      <c r="J1" s="846"/>
      <c r="K1" s="846"/>
      <c r="L1" s="846"/>
      <c r="M1" s="846"/>
    </row>
    <row r="2" spans="1:13" s="388" customFormat="1" ht="15" customHeight="1">
      <c r="A2" s="913" t="s">
        <v>335</v>
      </c>
      <c r="B2" s="913"/>
      <c r="C2" s="913"/>
      <c r="D2" s="913"/>
      <c r="E2" s="913"/>
      <c r="F2" s="913"/>
      <c r="G2" s="913"/>
      <c r="H2" s="913"/>
      <c r="I2" s="913"/>
      <c r="J2" s="913"/>
      <c r="K2" s="913"/>
      <c r="L2" s="913"/>
      <c r="M2" s="913"/>
    </row>
    <row r="3" spans="1:13" s="388" customFormat="1" ht="14.25" customHeight="1">
      <c r="A3" s="895" t="s">
        <v>259</v>
      </c>
      <c r="B3" s="895"/>
      <c r="C3" s="613">
        <f>'1. Proposed Operating Costs'!$C$3</f>
        <v>0</v>
      </c>
      <c r="D3" s="1"/>
      <c r="E3" s="672" t="s">
        <v>250</v>
      </c>
      <c r="F3" s="799">
        <f>'1. Proposed Operating Costs'!$F$3</f>
        <v>0</v>
      </c>
      <c r="G3" s="690" t="s">
        <v>1</v>
      </c>
      <c r="H3" s="792">
        <f>'1. Proposed Operating Costs'!$H$3</f>
        <v>0</v>
      </c>
      <c r="J3" s="1"/>
      <c r="K3" s="691"/>
      <c r="L3" s="3" t="s">
        <v>3</v>
      </c>
      <c r="M3" s="614">
        <f>'1. Proposed Operating Costs'!$K$3</f>
        <v>0</v>
      </c>
    </row>
    <row r="4" spans="1:13" s="388" customFormat="1" ht="12.75">
      <c r="A4" s="895" t="s">
        <v>4</v>
      </c>
      <c r="B4" s="895"/>
      <c r="C4" s="613">
        <f>'1. Proposed Operating Costs'!$C$4</f>
        <v>0</v>
      </c>
      <c r="D4" s="1"/>
      <c r="E4" s="674"/>
      <c r="F4" s="233"/>
      <c r="H4" s="1"/>
      <c r="J4" s="1"/>
      <c r="K4" s="691"/>
      <c r="L4" s="3" t="s">
        <v>218</v>
      </c>
      <c r="M4" s="614">
        <f>'1. Proposed Operating Costs'!$K$4</f>
        <v>0</v>
      </c>
    </row>
    <row r="5" spans="1:13" s="388" customFormat="1" ht="12.75">
      <c r="A5" s="895" t="s">
        <v>6</v>
      </c>
      <c r="B5" s="895"/>
      <c r="C5" s="732"/>
      <c r="D5" s="1"/>
      <c r="E5" s="673"/>
      <c r="F5" s="233"/>
      <c r="H5" s="1"/>
      <c r="J5" s="1"/>
      <c r="K5" s="691"/>
      <c r="L5" s="4"/>
      <c r="M5" s="647"/>
    </row>
    <row r="6" spans="1:13" s="388" customFormat="1" ht="12.75">
      <c r="A6" s="895" t="s">
        <v>8</v>
      </c>
      <c r="B6" s="895"/>
      <c r="C6" s="800"/>
      <c r="D6" s="1"/>
      <c r="E6" s="782" t="str">
        <f>'1. Proposed Operating Costs'!A1</f>
        <v>Rev 9/28/16</v>
      </c>
      <c r="F6" s="233"/>
      <c r="H6" s="1"/>
      <c r="J6" s="1"/>
      <c r="L6" s="3" t="s">
        <v>165</v>
      </c>
      <c r="M6" s="614">
        <f>'1. Proposed Operating Costs'!$K$6</f>
        <v>0</v>
      </c>
    </row>
    <row r="7" spans="1:13" s="388" customFormat="1" ht="21" customHeight="1">
      <c r="A7" s="906" t="s">
        <v>9</v>
      </c>
      <c r="B7" s="907"/>
      <c r="C7" s="908"/>
      <c r="D7" s="648"/>
      <c r="E7" s="911" t="s">
        <v>219</v>
      </c>
      <c r="F7" s="912"/>
      <c r="G7" s="909" t="s">
        <v>220</v>
      </c>
      <c r="H7" s="910"/>
      <c r="I7" s="911" t="s">
        <v>198</v>
      </c>
      <c r="J7" s="912"/>
      <c r="K7" s="911" t="s">
        <v>221</v>
      </c>
      <c r="L7" s="887"/>
      <c r="M7" s="252" t="s">
        <v>247</v>
      </c>
    </row>
    <row r="8" spans="1:13" s="388" customFormat="1" ht="23.25" customHeight="1">
      <c r="A8" s="722"/>
      <c r="B8" s="462"/>
      <c r="C8" s="1"/>
      <c r="D8" s="515" t="s">
        <v>222</v>
      </c>
      <c r="E8" s="720" t="s">
        <v>243</v>
      </c>
      <c r="F8" s="235" t="s">
        <v>244</v>
      </c>
      <c r="G8" s="721" t="s">
        <v>243</v>
      </c>
      <c r="H8" s="649" t="s">
        <v>244</v>
      </c>
      <c r="I8" s="692" t="s">
        <v>256</v>
      </c>
      <c r="J8" s="650" t="s">
        <v>249</v>
      </c>
      <c r="K8" s="721" t="s">
        <v>243</v>
      </c>
      <c r="L8" s="651" t="s">
        <v>244</v>
      </c>
      <c r="M8" s="652" t="s">
        <v>246</v>
      </c>
    </row>
    <row r="9" spans="1:13" s="388" customFormat="1" ht="15" customHeight="1">
      <c r="A9" s="722"/>
      <c r="B9" s="1"/>
      <c r="C9" s="1"/>
      <c r="D9" s="568" t="s">
        <v>225</v>
      </c>
      <c r="E9" s="232" t="s">
        <v>173</v>
      </c>
      <c r="F9" s="236" t="s">
        <v>174</v>
      </c>
      <c r="G9" s="654" t="s">
        <v>175</v>
      </c>
      <c r="H9" s="653" t="s">
        <v>176</v>
      </c>
      <c r="I9" s="654" t="s">
        <v>199</v>
      </c>
      <c r="J9" s="655" t="s">
        <v>200</v>
      </c>
      <c r="K9" s="654" t="s">
        <v>201</v>
      </c>
      <c r="L9" s="549" t="s">
        <v>202</v>
      </c>
      <c r="M9" s="656" t="s">
        <v>203</v>
      </c>
    </row>
    <row r="10" spans="1:13" s="388" customFormat="1" ht="12.75" customHeight="1">
      <c r="A10" s="722"/>
      <c r="B10" s="65" t="s">
        <v>96</v>
      </c>
      <c r="C10" s="1"/>
      <c r="D10" s="515"/>
      <c r="E10" s="675"/>
      <c r="F10" s="237"/>
      <c r="G10" s="693"/>
      <c r="H10" s="574"/>
      <c r="I10" s="701"/>
      <c r="J10" s="657"/>
      <c r="K10" s="701"/>
      <c r="L10" s="658"/>
      <c r="M10" s="715"/>
    </row>
    <row r="11" spans="1:13" s="388" customFormat="1" ht="12.75" customHeight="1">
      <c r="A11" s="722">
        <v>1</v>
      </c>
      <c r="B11" s="1" t="s">
        <v>296</v>
      </c>
      <c r="C11" s="1"/>
      <c r="D11" s="575">
        <v>5120</v>
      </c>
      <c r="E11" s="676">
        <f>+'5. Approved Cash Flow Analysis'!F11</f>
        <v>0</v>
      </c>
      <c r="F11" s="709">
        <v>0</v>
      </c>
      <c r="G11" s="592">
        <f>+'5. Approved Cash Flow Analysis'!H11</f>
        <v>0</v>
      </c>
      <c r="H11" s="636">
        <v>0</v>
      </c>
      <c r="I11" s="634">
        <f>+'5. Approved Cash Flow Analysis'!I11</f>
        <v>0</v>
      </c>
      <c r="J11" s="636">
        <v>0</v>
      </c>
      <c r="K11" s="634">
        <f aca="true" t="shared" si="0" ref="K11:K20">+E11+G11+I11</f>
        <v>0</v>
      </c>
      <c r="L11" s="596">
        <f aca="true" t="shared" si="1" ref="L11:L20">+F11+H11+J11</f>
        <v>0</v>
      </c>
      <c r="M11" s="634">
        <f>IF(L11&gt;K11,(+L11-K11),(-K11+L11))</f>
        <v>0</v>
      </c>
    </row>
    <row r="12" spans="1:13" s="388" customFormat="1" ht="12.75" customHeight="1">
      <c r="A12" s="722">
        <v>2</v>
      </c>
      <c r="B12" s="1" t="s">
        <v>98</v>
      </c>
      <c r="C12" s="1"/>
      <c r="D12" s="575">
        <v>5121</v>
      </c>
      <c r="E12" s="676">
        <f>+'5. Approved Cash Flow Analysis'!F12</f>
        <v>0</v>
      </c>
      <c r="F12" s="709">
        <v>0</v>
      </c>
      <c r="G12" s="592">
        <f>+'5. Approved Cash Flow Analysis'!H12</f>
        <v>0</v>
      </c>
      <c r="H12" s="636">
        <v>0</v>
      </c>
      <c r="I12" s="634">
        <f>+'5. Approved Cash Flow Analysis'!I12</f>
        <v>0</v>
      </c>
      <c r="J12" s="636">
        <v>0</v>
      </c>
      <c r="K12" s="634">
        <f t="shared" si="0"/>
        <v>0</v>
      </c>
      <c r="L12" s="596">
        <f t="shared" si="1"/>
        <v>0</v>
      </c>
      <c r="M12" s="634">
        <f aca="true" t="shared" si="2" ref="M12:M19">IF(L12&gt;K12,(+L12-K12),(-K12+L12))</f>
        <v>0</v>
      </c>
    </row>
    <row r="13" spans="1:13" s="388" customFormat="1" ht="12.75" customHeight="1">
      <c r="A13" s="722">
        <v>3</v>
      </c>
      <c r="B13" s="1" t="s">
        <v>226</v>
      </c>
      <c r="C13" s="1"/>
      <c r="D13" s="575">
        <v>5140</v>
      </c>
      <c r="E13" s="676">
        <f>+'5. Approved Cash Flow Analysis'!F13</f>
        <v>0</v>
      </c>
      <c r="F13" s="709">
        <v>0</v>
      </c>
      <c r="G13" s="592">
        <f>+'5. Approved Cash Flow Analysis'!H13</f>
        <v>0</v>
      </c>
      <c r="H13" s="636">
        <v>0</v>
      </c>
      <c r="I13" s="634">
        <f>+'5. Approved Cash Flow Analysis'!I13</f>
        <v>0</v>
      </c>
      <c r="J13" s="636">
        <v>0</v>
      </c>
      <c r="K13" s="634">
        <f t="shared" si="0"/>
        <v>0</v>
      </c>
      <c r="L13" s="596">
        <f t="shared" si="1"/>
        <v>0</v>
      </c>
      <c r="M13" s="634">
        <f t="shared" si="2"/>
        <v>0</v>
      </c>
    </row>
    <row r="14" spans="1:13" s="388" customFormat="1" ht="12.75" customHeight="1">
      <c r="A14" s="722">
        <v>4</v>
      </c>
      <c r="B14" s="1" t="s">
        <v>100</v>
      </c>
      <c r="C14" s="1"/>
      <c r="D14" s="575">
        <v>5170</v>
      </c>
      <c r="E14" s="676">
        <f>+'5. Approved Cash Flow Analysis'!F14</f>
        <v>0</v>
      </c>
      <c r="F14" s="709">
        <v>0</v>
      </c>
      <c r="G14" s="592">
        <f>+'5. Approved Cash Flow Analysis'!H14</f>
        <v>0</v>
      </c>
      <c r="H14" s="636">
        <v>0</v>
      </c>
      <c r="I14" s="634">
        <f>+'5. Approved Cash Flow Analysis'!I14</f>
        <v>0</v>
      </c>
      <c r="J14" s="636">
        <v>0</v>
      </c>
      <c r="K14" s="634">
        <f t="shared" si="0"/>
        <v>0</v>
      </c>
      <c r="L14" s="596">
        <f t="shared" si="1"/>
        <v>0</v>
      </c>
      <c r="M14" s="634">
        <f t="shared" si="2"/>
        <v>0</v>
      </c>
    </row>
    <row r="15" spans="1:13" s="388" customFormat="1" ht="12.75" customHeight="1">
      <c r="A15" s="722">
        <v>5</v>
      </c>
      <c r="B15" s="388" t="s">
        <v>101</v>
      </c>
      <c r="C15" s="1"/>
      <c r="D15" s="575">
        <v>5185</v>
      </c>
      <c r="E15" s="676">
        <f>+'5. Approved Cash Flow Analysis'!F15</f>
        <v>0</v>
      </c>
      <c r="F15" s="709">
        <v>0</v>
      </c>
      <c r="G15" s="592">
        <f>+'5. Approved Cash Flow Analysis'!H15</f>
        <v>0</v>
      </c>
      <c r="H15" s="636">
        <v>0</v>
      </c>
      <c r="I15" s="634">
        <f>+'5. Approved Cash Flow Analysis'!I15</f>
        <v>0</v>
      </c>
      <c r="J15" s="636">
        <v>0</v>
      </c>
      <c r="K15" s="634">
        <f t="shared" si="0"/>
        <v>0</v>
      </c>
      <c r="L15" s="596">
        <f t="shared" si="1"/>
        <v>0</v>
      </c>
      <c r="M15" s="634">
        <f t="shared" si="2"/>
        <v>0</v>
      </c>
    </row>
    <row r="16" spans="1:13" s="388" customFormat="1" ht="12.75" customHeight="1">
      <c r="A16" s="722">
        <v>6</v>
      </c>
      <c r="B16" s="1" t="s">
        <v>227</v>
      </c>
      <c r="C16" s="1"/>
      <c r="D16" s="575">
        <v>5190</v>
      </c>
      <c r="E16" s="676">
        <f>+'5. Approved Cash Flow Analysis'!F16</f>
        <v>0</v>
      </c>
      <c r="F16" s="709">
        <v>0</v>
      </c>
      <c r="G16" s="592">
        <f>+'5. Approved Cash Flow Analysis'!H16</f>
        <v>0</v>
      </c>
      <c r="H16" s="636">
        <v>0</v>
      </c>
      <c r="I16" s="634">
        <f>+'5. Approved Cash Flow Analysis'!I16</f>
        <v>0</v>
      </c>
      <c r="J16" s="636">
        <v>0</v>
      </c>
      <c r="K16" s="634">
        <f t="shared" si="0"/>
        <v>0</v>
      </c>
      <c r="L16" s="596">
        <f t="shared" si="1"/>
        <v>0</v>
      </c>
      <c r="M16" s="634">
        <f t="shared" si="2"/>
        <v>0</v>
      </c>
    </row>
    <row r="17" spans="1:13" s="388" customFormat="1" ht="12.75" customHeight="1">
      <c r="A17" s="722">
        <v>7</v>
      </c>
      <c r="B17" s="1" t="s">
        <v>103</v>
      </c>
      <c r="C17" s="1"/>
      <c r="D17" s="578">
        <v>5191</v>
      </c>
      <c r="E17" s="676">
        <f>+'5. Approved Cash Flow Analysis'!F17</f>
        <v>0</v>
      </c>
      <c r="F17" s="709">
        <v>0</v>
      </c>
      <c r="G17" s="592">
        <f>+'5. Approved Cash Flow Analysis'!H17</f>
        <v>0</v>
      </c>
      <c r="H17" s="636">
        <v>0</v>
      </c>
      <c r="I17" s="634">
        <f>+'5. Approved Cash Flow Analysis'!I17</f>
        <v>0</v>
      </c>
      <c r="J17" s="636">
        <v>0</v>
      </c>
      <c r="K17" s="634">
        <f t="shared" si="0"/>
        <v>0</v>
      </c>
      <c r="L17" s="596">
        <f t="shared" si="1"/>
        <v>0</v>
      </c>
      <c r="M17" s="634">
        <f t="shared" si="2"/>
        <v>0</v>
      </c>
    </row>
    <row r="18" spans="1:13" s="388" customFormat="1" ht="12.75" customHeight="1">
      <c r="A18" s="722">
        <v>8</v>
      </c>
      <c r="B18" s="1" t="s">
        <v>104</v>
      </c>
      <c r="C18" s="1"/>
      <c r="D18" s="578">
        <v>5192</v>
      </c>
      <c r="E18" s="676">
        <f>+'5. Approved Cash Flow Analysis'!F18</f>
        <v>0</v>
      </c>
      <c r="F18" s="709">
        <v>0</v>
      </c>
      <c r="G18" s="592">
        <f>+'5. Approved Cash Flow Analysis'!H18</f>
        <v>0</v>
      </c>
      <c r="H18" s="636">
        <v>0</v>
      </c>
      <c r="I18" s="634">
        <f>+'5. Approved Cash Flow Analysis'!I18</f>
        <v>0</v>
      </c>
      <c r="J18" s="636">
        <v>0</v>
      </c>
      <c r="K18" s="634">
        <f t="shared" si="0"/>
        <v>0</v>
      </c>
      <c r="L18" s="596">
        <f t="shared" si="1"/>
        <v>0</v>
      </c>
      <c r="M18" s="634">
        <f t="shared" si="2"/>
        <v>0</v>
      </c>
    </row>
    <row r="19" spans="1:13" s="388" customFormat="1" ht="12.75" customHeight="1">
      <c r="A19" s="722">
        <v>9</v>
      </c>
      <c r="B19" s="1" t="s">
        <v>105</v>
      </c>
      <c r="C19" s="1"/>
      <c r="D19" s="575">
        <v>5193</v>
      </c>
      <c r="E19" s="676">
        <f>+'5. Approved Cash Flow Analysis'!F19</f>
        <v>0</v>
      </c>
      <c r="F19" s="709">
        <v>0</v>
      </c>
      <c r="G19" s="592">
        <f>+'5. Approved Cash Flow Analysis'!H19</f>
        <v>0</v>
      </c>
      <c r="H19" s="636">
        <v>0</v>
      </c>
      <c r="I19" s="634">
        <f>+'5. Approved Cash Flow Analysis'!I19</f>
        <v>0</v>
      </c>
      <c r="J19" s="636">
        <v>0</v>
      </c>
      <c r="K19" s="634">
        <f t="shared" si="0"/>
        <v>0</v>
      </c>
      <c r="L19" s="596">
        <f t="shared" si="1"/>
        <v>0</v>
      </c>
      <c r="M19" s="634">
        <f t="shared" si="2"/>
        <v>0</v>
      </c>
    </row>
    <row r="20" spans="1:13" s="388" customFormat="1" ht="12.75" customHeight="1">
      <c r="A20" s="568">
        <v>10</v>
      </c>
      <c r="B20" s="9" t="s">
        <v>106</v>
      </c>
      <c r="C20" s="9"/>
      <c r="D20" s="516">
        <v>5194</v>
      </c>
      <c r="E20" s="677">
        <f>+'5. Approved Cash Flow Analysis'!F20</f>
        <v>0</v>
      </c>
      <c r="F20" s="239">
        <v>0</v>
      </c>
      <c r="G20" s="628">
        <f>+'5. Approved Cash Flow Analysis'!H20</f>
        <v>0</v>
      </c>
      <c r="H20" s="659">
        <v>0</v>
      </c>
      <c r="I20" s="632">
        <f>+'5. Approved Cash Flow Analysis'!I20</f>
        <v>0</v>
      </c>
      <c r="J20" s="659">
        <v>0</v>
      </c>
      <c r="K20" s="632">
        <f t="shared" si="0"/>
        <v>0</v>
      </c>
      <c r="L20" s="225">
        <f t="shared" si="1"/>
        <v>0</v>
      </c>
      <c r="M20" s="632">
        <f>IF(L20&gt;K20,(+L20-K20),(-K20+L20))</f>
        <v>0</v>
      </c>
    </row>
    <row r="21" spans="1:13" s="388" customFormat="1" ht="12.75" customHeight="1">
      <c r="A21" s="568">
        <v>11</v>
      </c>
      <c r="B21" s="135" t="s">
        <v>254</v>
      </c>
      <c r="C21" s="135"/>
      <c r="D21" s="177" t="s">
        <v>108</v>
      </c>
      <c r="E21" s="678">
        <f aca="true" t="shared" si="3" ref="E21:K21">SUM(E11:E20)</f>
        <v>0</v>
      </c>
      <c r="F21" s="240">
        <f t="shared" si="3"/>
        <v>0</v>
      </c>
      <c r="G21" s="694">
        <f t="shared" si="3"/>
        <v>0</v>
      </c>
      <c r="H21" s="218">
        <f t="shared" si="3"/>
        <v>0</v>
      </c>
      <c r="I21" s="702">
        <f>SUM(I11:I20)</f>
        <v>0</v>
      </c>
      <c r="J21" s="227">
        <f t="shared" si="3"/>
        <v>0</v>
      </c>
      <c r="K21" s="707">
        <f t="shared" si="3"/>
        <v>0</v>
      </c>
      <c r="L21" s="221">
        <f>SUM(L11:L20)</f>
        <v>0</v>
      </c>
      <c r="M21" s="707">
        <f>SUM(M11:M20)</f>
        <v>0</v>
      </c>
    </row>
    <row r="22" spans="1:13" s="388" customFormat="1" ht="12.75" customHeight="1">
      <c r="A22" s="722"/>
      <c r="B22" s="65" t="s">
        <v>109</v>
      </c>
      <c r="C22" s="1"/>
      <c r="D22" s="575"/>
      <c r="E22" s="676"/>
      <c r="F22" s="243"/>
      <c r="G22" s="592"/>
      <c r="H22" s="593"/>
      <c r="I22" s="634"/>
      <c r="J22" s="351"/>
      <c r="K22" s="634"/>
      <c r="L22" s="607"/>
      <c r="M22" s="716"/>
    </row>
    <row r="23" spans="1:13" s="388" customFormat="1" ht="12.75" customHeight="1">
      <c r="A23" s="722"/>
      <c r="B23" s="65" t="s">
        <v>228</v>
      </c>
      <c r="C23" s="1"/>
      <c r="D23" s="575"/>
      <c r="E23" s="676">
        <f>+'5. Approved Cash Flow Analysis'!F23</f>
        <v>0</v>
      </c>
      <c r="F23" s="238">
        <v>0.03</v>
      </c>
      <c r="G23" s="592">
        <f>+'5. Approved Cash Flow Analysis'!H23</f>
        <v>0</v>
      </c>
      <c r="H23" s="219">
        <v>0</v>
      </c>
      <c r="I23" s="634">
        <v>0</v>
      </c>
      <c r="J23" s="219">
        <v>0</v>
      </c>
      <c r="K23" s="634"/>
      <c r="L23" s="596"/>
      <c r="M23" s="716"/>
    </row>
    <row r="24" spans="1:13" s="388" customFormat="1" ht="12.75" customHeight="1">
      <c r="A24" s="722">
        <v>11</v>
      </c>
      <c r="B24" s="388" t="s">
        <v>229</v>
      </c>
      <c r="C24" s="1"/>
      <c r="D24" s="575">
        <v>5220</v>
      </c>
      <c r="E24" s="676"/>
      <c r="F24" s="241"/>
      <c r="G24" s="592"/>
      <c r="H24" s="351">
        <v>0</v>
      </c>
      <c r="I24" s="634">
        <v>0</v>
      </c>
      <c r="J24" s="351">
        <v>0</v>
      </c>
      <c r="K24" s="634"/>
      <c r="L24" s="596"/>
      <c r="M24" s="716"/>
    </row>
    <row r="25" spans="1:13" s="388" customFormat="1" ht="12.75" customHeight="1">
      <c r="A25" s="722">
        <v>12</v>
      </c>
      <c r="B25" s="388" t="s">
        <v>113</v>
      </c>
      <c r="C25" s="1"/>
      <c r="D25" s="575">
        <v>5240</v>
      </c>
      <c r="E25" s="676"/>
      <c r="F25" s="238"/>
      <c r="G25" s="592"/>
      <c r="H25" s="351">
        <v>0</v>
      </c>
      <c r="I25" s="634">
        <v>0</v>
      </c>
      <c r="J25" s="351">
        <v>0</v>
      </c>
      <c r="K25" s="634"/>
      <c r="L25" s="596"/>
      <c r="M25" s="716"/>
    </row>
    <row r="26" spans="1:13" s="388" customFormat="1" ht="12.75" customHeight="1">
      <c r="A26" s="722">
        <v>13</v>
      </c>
      <c r="B26" s="388" t="s">
        <v>114</v>
      </c>
      <c r="C26" s="1"/>
      <c r="D26" s="575">
        <v>5250</v>
      </c>
      <c r="E26" s="676"/>
      <c r="F26" s="238"/>
      <c r="G26" s="592"/>
      <c r="H26" s="351">
        <v>0</v>
      </c>
      <c r="I26" s="634">
        <v>0</v>
      </c>
      <c r="J26" s="351">
        <v>0</v>
      </c>
      <c r="K26" s="634"/>
      <c r="L26" s="596"/>
      <c r="M26" s="716"/>
    </row>
    <row r="27" spans="1:13" s="388" customFormat="1" ht="12.75" customHeight="1">
      <c r="A27" s="722">
        <v>14</v>
      </c>
      <c r="B27" s="388" t="s">
        <v>100</v>
      </c>
      <c r="C27" s="1"/>
      <c r="D27" s="575">
        <v>5270</v>
      </c>
      <c r="E27" s="676"/>
      <c r="F27" s="238"/>
      <c r="G27" s="592"/>
      <c r="H27" s="351">
        <v>0</v>
      </c>
      <c r="I27" s="634">
        <v>0</v>
      </c>
      <c r="J27" s="351">
        <v>0</v>
      </c>
      <c r="K27" s="634"/>
      <c r="L27" s="596"/>
      <c r="M27" s="716"/>
    </row>
    <row r="28" spans="1:13" s="388" customFormat="1" ht="12.75" customHeight="1">
      <c r="A28" s="722">
        <v>15</v>
      </c>
      <c r="B28" s="388" t="s">
        <v>116</v>
      </c>
      <c r="C28" s="1"/>
      <c r="D28" s="575">
        <v>5290</v>
      </c>
      <c r="E28" s="676"/>
      <c r="F28" s="238"/>
      <c r="G28" s="592"/>
      <c r="H28" s="351">
        <v>0</v>
      </c>
      <c r="I28" s="634">
        <v>0</v>
      </c>
      <c r="J28" s="351">
        <v>0</v>
      </c>
      <c r="K28" s="634"/>
      <c r="L28" s="596"/>
      <c r="M28" s="716"/>
    </row>
    <row r="29" spans="1:13" s="388" customFormat="1" ht="12.75" customHeight="1">
      <c r="A29" s="722"/>
      <c r="B29" s="143"/>
      <c r="C29" s="199" t="s">
        <v>275</v>
      </c>
      <c r="D29" s="200" t="s">
        <v>118</v>
      </c>
      <c r="E29" s="679">
        <f>'5. Approved Cash Flow Analysis'!$F$29</f>
        <v>0</v>
      </c>
      <c r="F29" s="242">
        <f>SUM(F24:F28)</f>
        <v>0</v>
      </c>
      <c r="G29" s="695">
        <f>'5. Approved Cash Flow Analysis'!$H$29</f>
        <v>0</v>
      </c>
      <c r="H29" s="225">
        <f>SUM(H24:H28)</f>
        <v>0</v>
      </c>
      <c r="I29" s="632">
        <f>'5. Approved Cash Flow Analysis'!$I$29</f>
        <v>0</v>
      </c>
      <c r="J29" s="225">
        <f>SUM(J23:J28)</f>
        <v>0</v>
      </c>
      <c r="K29" s="632">
        <f>+E29+G29+I29</f>
        <v>0</v>
      </c>
      <c r="L29" s="660">
        <f>SUM(L24:L28)</f>
        <v>0</v>
      </c>
      <c r="M29" s="717">
        <f>SUM(M23:M28)</f>
        <v>0</v>
      </c>
    </row>
    <row r="30" spans="1:13" s="388" customFormat="1" ht="12.75" customHeight="1">
      <c r="A30" s="722"/>
      <c r="B30" s="65" t="s">
        <v>230</v>
      </c>
      <c r="C30" s="1"/>
      <c r="D30" s="575"/>
      <c r="E30" s="676"/>
      <c r="F30" s="243"/>
      <c r="G30" s="592"/>
      <c r="H30" s="593"/>
      <c r="I30" s="634"/>
      <c r="J30" s="351"/>
      <c r="K30" s="634"/>
      <c r="L30" s="607"/>
      <c r="M30" s="716"/>
    </row>
    <row r="31" spans="1:13" s="388" customFormat="1" ht="12.75" customHeight="1">
      <c r="A31" s="722">
        <v>17</v>
      </c>
      <c r="B31" s="388" t="s">
        <v>79</v>
      </c>
      <c r="C31" s="1"/>
      <c r="D31" s="575">
        <v>5332</v>
      </c>
      <c r="E31" s="676">
        <f>+'5. Approved Cash Flow Analysis'!F31</f>
        <v>0</v>
      </c>
      <c r="F31" s="709">
        <v>0</v>
      </c>
      <c r="G31" s="592">
        <f>+'5. Approved Cash Flow Analysis'!H31</f>
        <v>0</v>
      </c>
      <c r="H31" s="636">
        <v>0</v>
      </c>
      <c r="I31" s="592">
        <f>+'5. Approved Cash Flow Analysis'!I31</f>
        <v>0</v>
      </c>
      <c r="J31" s="636">
        <v>0</v>
      </c>
      <c r="K31" s="634">
        <f aca="true" t="shared" si="4" ref="K31:L34">+E31+G31+I31</f>
        <v>0</v>
      </c>
      <c r="L31" s="596">
        <f t="shared" si="4"/>
        <v>0</v>
      </c>
      <c r="M31" s="634">
        <f>IF(L31&gt;K31,(+L31-K31),(-K31+L31))</f>
        <v>0</v>
      </c>
    </row>
    <row r="32" spans="1:13" s="388" customFormat="1" ht="12.75" customHeight="1">
      <c r="A32" s="722">
        <v>18</v>
      </c>
      <c r="B32" s="388" t="s">
        <v>119</v>
      </c>
      <c r="C32" s="1"/>
      <c r="D32" s="575">
        <v>5380</v>
      </c>
      <c r="E32" s="676">
        <f>+'5. Approved Cash Flow Analysis'!F32</f>
        <v>0</v>
      </c>
      <c r="F32" s="709">
        <v>0</v>
      </c>
      <c r="G32" s="592">
        <f>+'5. Approved Cash Flow Analysis'!H32</f>
        <v>0</v>
      </c>
      <c r="H32" s="636">
        <v>0</v>
      </c>
      <c r="I32" s="592">
        <f>+'5. Approved Cash Flow Analysis'!I32</f>
        <v>0</v>
      </c>
      <c r="J32" s="636">
        <v>0</v>
      </c>
      <c r="K32" s="634">
        <f t="shared" si="4"/>
        <v>0</v>
      </c>
      <c r="L32" s="596">
        <f t="shared" si="4"/>
        <v>0</v>
      </c>
      <c r="M32" s="634">
        <f>IF(L32&gt;K32,(+L32-K32),(-K32+L32))</f>
        <v>0</v>
      </c>
    </row>
    <row r="33" spans="1:13" s="388" customFormat="1" ht="12.75" customHeight="1">
      <c r="A33" s="722">
        <v>19</v>
      </c>
      <c r="B33" s="388" t="s">
        <v>120</v>
      </c>
      <c r="C33" s="1"/>
      <c r="D33" s="575">
        <v>5385</v>
      </c>
      <c r="E33" s="676">
        <f>+'5. Approved Cash Flow Analysis'!F33</f>
        <v>0</v>
      </c>
      <c r="F33" s="709">
        <v>0</v>
      </c>
      <c r="G33" s="592">
        <f>+'5. Approved Cash Flow Analysis'!H33</f>
        <v>0</v>
      </c>
      <c r="H33" s="636">
        <v>0</v>
      </c>
      <c r="I33" s="592">
        <f>+'5. Approved Cash Flow Analysis'!I33</f>
        <v>0</v>
      </c>
      <c r="J33" s="636">
        <v>0</v>
      </c>
      <c r="K33" s="634">
        <f t="shared" si="4"/>
        <v>0</v>
      </c>
      <c r="L33" s="596">
        <f t="shared" si="4"/>
        <v>0</v>
      </c>
      <c r="M33" s="634">
        <f>IF(L33&gt;K33,(+L33-K33),(-K33+L33))</f>
        <v>0</v>
      </c>
    </row>
    <row r="34" spans="1:13" s="388" customFormat="1" ht="12.75" customHeight="1">
      <c r="A34" s="722">
        <v>20</v>
      </c>
      <c r="B34" s="388" t="s">
        <v>121</v>
      </c>
      <c r="C34" s="1"/>
      <c r="D34" s="575">
        <v>5390</v>
      </c>
      <c r="E34" s="676">
        <f>+'5. Approved Cash Flow Analysis'!F34</f>
        <v>0</v>
      </c>
      <c r="F34" s="709">
        <v>0</v>
      </c>
      <c r="G34" s="592">
        <f>+'5. Approved Cash Flow Analysis'!H34</f>
        <v>0</v>
      </c>
      <c r="H34" s="636">
        <v>0</v>
      </c>
      <c r="I34" s="592">
        <f>+'5. Approved Cash Flow Analysis'!I34</f>
        <v>0</v>
      </c>
      <c r="J34" s="636">
        <v>0</v>
      </c>
      <c r="K34" s="634">
        <f t="shared" si="4"/>
        <v>0</v>
      </c>
      <c r="L34" s="596">
        <f t="shared" si="4"/>
        <v>0</v>
      </c>
      <c r="M34" s="634">
        <f>IF(L34&gt;K34,(+L34-K34),(-K34+L34))</f>
        <v>0</v>
      </c>
    </row>
    <row r="35" spans="1:13" s="388" customFormat="1" ht="12.75" customHeight="1">
      <c r="A35" s="568"/>
      <c r="B35" s="9"/>
      <c r="C35" s="203" t="s">
        <v>231</v>
      </c>
      <c r="D35" s="261" t="s">
        <v>232</v>
      </c>
      <c r="E35" s="680">
        <f>SUM(E31:E34)</f>
        <v>0</v>
      </c>
      <c r="F35" s="262">
        <f aca="true" t="shared" si="5" ref="F35:K35">SUM(F31:F34)</f>
        <v>0</v>
      </c>
      <c r="G35" s="696">
        <f t="shared" si="5"/>
        <v>0</v>
      </c>
      <c r="H35" s="263">
        <f t="shared" si="5"/>
        <v>0</v>
      </c>
      <c r="I35" s="703">
        <f>SUM(I31:I34)</f>
        <v>0</v>
      </c>
      <c r="J35" s="264">
        <f t="shared" si="5"/>
        <v>0</v>
      </c>
      <c r="K35" s="703">
        <f t="shared" si="5"/>
        <v>0</v>
      </c>
      <c r="L35" s="265">
        <f>SUM(L31:L34)</f>
        <v>0</v>
      </c>
      <c r="M35" s="703">
        <f>SUM(M31:M34)</f>
        <v>0</v>
      </c>
    </row>
    <row r="36" spans="1:13" s="388" customFormat="1" ht="12.75" customHeight="1">
      <c r="A36" s="722"/>
      <c r="B36" s="65" t="s">
        <v>124</v>
      </c>
      <c r="C36" s="1"/>
      <c r="D36" s="575"/>
      <c r="E36" s="676"/>
      <c r="F36" s="243"/>
      <c r="G36" s="592"/>
      <c r="H36" s="593"/>
      <c r="I36" s="634"/>
      <c r="J36" s="351"/>
      <c r="K36" s="634"/>
      <c r="L36" s="607"/>
      <c r="M36" s="716"/>
    </row>
    <row r="37" spans="1:13" s="388" customFormat="1" ht="12.75" customHeight="1">
      <c r="A37" s="722">
        <v>21</v>
      </c>
      <c r="B37" s="388" t="s">
        <v>125</v>
      </c>
      <c r="C37" s="1"/>
      <c r="D37" s="575">
        <v>5410</v>
      </c>
      <c r="E37" s="676">
        <f>+'5. Approved Cash Flow Analysis'!F37</f>
        <v>0</v>
      </c>
      <c r="F37" s="709">
        <v>0</v>
      </c>
      <c r="G37" s="592">
        <f>+'5. Approved Cash Flow Analysis'!H37</f>
        <v>0</v>
      </c>
      <c r="H37" s="636">
        <v>0</v>
      </c>
      <c r="I37" s="592">
        <f>+'5. Approved Cash Flow Analysis'!I37</f>
        <v>0</v>
      </c>
      <c r="J37" s="636">
        <v>0</v>
      </c>
      <c r="K37" s="634">
        <f>+E37+G37+I37</f>
        <v>0</v>
      </c>
      <c r="L37" s="596">
        <f>+F37+H37+J37</f>
        <v>0</v>
      </c>
      <c r="M37" s="634">
        <f>IF(L37&gt;K37,(+L37-K37),(-K37+L37))</f>
        <v>0</v>
      </c>
    </row>
    <row r="38" spans="1:13" s="388" customFormat="1" ht="12.75" customHeight="1">
      <c r="A38" s="568"/>
      <c r="B38" s="9"/>
      <c r="C38" s="203" t="s">
        <v>126</v>
      </c>
      <c r="D38" s="261" t="s">
        <v>127</v>
      </c>
      <c r="E38" s="680">
        <f aca="true" t="shared" si="6" ref="E38:M38">SUM(E37:E37)</f>
        <v>0</v>
      </c>
      <c r="F38" s="262">
        <f t="shared" si="6"/>
        <v>0</v>
      </c>
      <c r="G38" s="696">
        <f t="shared" si="6"/>
        <v>0</v>
      </c>
      <c r="H38" s="263">
        <f t="shared" si="6"/>
        <v>0</v>
      </c>
      <c r="I38" s="703">
        <f t="shared" si="6"/>
        <v>0</v>
      </c>
      <c r="J38" s="264">
        <f t="shared" si="6"/>
        <v>0</v>
      </c>
      <c r="K38" s="703">
        <f t="shared" si="6"/>
        <v>0</v>
      </c>
      <c r="L38" s="265">
        <f t="shared" si="6"/>
        <v>0</v>
      </c>
      <c r="M38" s="703">
        <f t="shared" si="6"/>
        <v>0</v>
      </c>
    </row>
    <row r="39" spans="1:13" s="388" customFormat="1" ht="12.75" customHeight="1">
      <c r="A39" s="722"/>
      <c r="B39" s="65" t="s">
        <v>128</v>
      </c>
      <c r="C39" s="1"/>
      <c r="D39" s="575"/>
      <c r="E39" s="676"/>
      <c r="F39" s="243"/>
      <c r="G39" s="592"/>
      <c r="H39" s="593"/>
      <c r="I39" s="634"/>
      <c r="J39" s="351"/>
      <c r="K39" s="634"/>
      <c r="L39" s="607"/>
      <c r="M39" s="716"/>
    </row>
    <row r="40" spans="1:13" s="388" customFormat="1" ht="12.75" customHeight="1">
      <c r="A40" s="722">
        <v>22</v>
      </c>
      <c r="B40" s="388" t="s">
        <v>129</v>
      </c>
      <c r="C40" s="1"/>
      <c r="D40" s="575">
        <v>5910</v>
      </c>
      <c r="E40" s="676">
        <f>+'5. Approved Cash Flow Analysis'!F40</f>
        <v>0</v>
      </c>
      <c r="F40" s="709">
        <v>0</v>
      </c>
      <c r="G40" s="592">
        <f>+'5. Approved Cash Flow Analysis'!H40</f>
        <v>0</v>
      </c>
      <c r="H40" s="636">
        <v>0</v>
      </c>
      <c r="I40" s="592">
        <f>+'5. Approved Cash Flow Analysis'!I40</f>
        <v>0</v>
      </c>
      <c r="J40" s="636">
        <v>0</v>
      </c>
      <c r="K40" s="634">
        <f aca="true" t="shared" si="7" ref="K40:L44">+E40+G40+I40</f>
        <v>0</v>
      </c>
      <c r="L40" s="596">
        <f t="shared" si="7"/>
        <v>0</v>
      </c>
      <c r="M40" s="634">
        <f aca="true" t="shared" si="8" ref="M40:M46">IF(L40&gt;K40,(+L40-K40),(-K40+L40))</f>
        <v>0</v>
      </c>
    </row>
    <row r="41" spans="1:13" s="388" customFormat="1" ht="12.75" customHeight="1">
      <c r="A41" s="722">
        <v>23</v>
      </c>
      <c r="B41" s="388" t="s">
        <v>130</v>
      </c>
      <c r="C41" s="1"/>
      <c r="D41" s="575">
        <v>5920</v>
      </c>
      <c r="E41" s="676">
        <f>+'5. Approved Cash Flow Analysis'!F41</f>
        <v>0</v>
      </c>
      <c r="F41" s="709">
        <v>0</v>
      </c>
      <c r="G41" s="592">
        <f>+'5. Approved Cash Flow Analysis'!H41</f>
        <v>0</v>
      </c>
      <c r="H41" s="636">
        <v>0</v>
      </c>
      <c r="I41" s="592">
        <f>+'5. Approved Cash Flow Analysis'!I41</f>
        <v>0</v>
      </c>
      <c r="J41" s="636">
        <v>0</v>
      </c>
      <c r="K41" s="634">
        <f t="shared" si="7"/>
        <v>0</v>
      </c>
      <c r="L41" s="596">
        <f t="shared" si="7"/>
        <v>0</v>
      </c>
      <c r="M41" s="634">
        <f t="shared" si="8"/>
        <v>0</v>
      </c>
    </row>
    <row r="42" spans="1:13" s="388" customFormat="1" ht="12.75" customHeight="1">
      <c r="A42" s="722">
        <v>24</v>
      </c>
      <c r="B42" s="388" t="s">
        <v>131</v>
      </c>
      <c r="C42" s="1"/>
      <c r="D42" s="575">
        <v>5930</v>
      </c>
      <c r="E42" s="676">
        <f>+'5. Approved Cash Flow Analysis'!F42</f>
        <v>0</v>
      </c>
      <c r="F42" s="709">
        <v>0</v>
      </c>
      <c r="G42" s="592">
        <f>+'5. Approved Cash Flow Analysis'!H42</f>
        <v>0</v>
      </c>
      <c r="H42" s="636">
        <v>0</v>
      </c>
      <c r="I42" s="592">
        <f>+'5. Approved Cash Flow Analysis'!I42</f>
        <v>0</v>
      </c>
      <c r="J42" s="636">
        <v>0</v>
      </c>
      <c r="K42" s="634">
        <f t="shared" si="7"/>
        <v>0</v>
      </c>
      <c r="L42" s="596">
        <f t="shared" si="7"/>
        <v>0</v>
      </c>
      <c r="M42" s="634">
        <f t="shared" si="8"/>
        <v>0</v>
      </c>
    </row>
    <row r="43" spans="1:13" s="388" customFormat="1" ht="12.75" customHeight="1">
      <c r="A43" s="722">
        <v>25</v>
      </c>
      <c r="B43" s="388" t="s">
        <v>132</v>
      </c>
      <c r="C43" s="1"/>
      <c r="D43" s="575">
        <v>5940</v>
      </c>
      <c r="E43" s="676">
        <f>+'5. Approved Cash Flow Analysis'!F43</f>
        <v>0</v>
      </c>
      <c r="F43" s="709">
        <v>0</v>
      </c>
      <c r="G43" s="592">
        <f>+'5. Approved Cash Flow Analysis'!H43</f>
        <v>0</v>
      </c>
      <c r="H43" s="636">
        <v>0</v>
      </c>
      <c r="I43" s="592">
        <f>+'5. Approved Cash Flow Analysis'!I43</f>
        <v>0</v>
      </c>
      <c r="J43" s="636">
        <v>0</v>
      </c>
      <c r="K43" s="634">
        <f t="shared" si="7"/>
        <v>0</v>
      </c>
      <c r="L43" s="596">
        <f t="shared" si="7"/>
        <v>0</v>
      </c>
      <c r="M43" s="634">
        <f t="shared" si="8"/>
        <v>0</v>
      </c>
    </row>
    <row r="44" spans="1:13" s="388" customFormat="1" ht="12.75" customHeight="1">
      <c r="A44" s="722">
        <v>26</v>
      </c>
      <c r="B44" s="388" t="s">
        <v>233</v>
      </c>
      <c r="C44" s="1"/>
      <c r="D44" s="578">
        <v>5990</v>
      </c>
      <c r="E44" s="676">
        <f>+'5. Approved Cash Flow Analysis'!F44</f>
        <v>0</v>
      </c>
      <c r="F44" s="709">
        <v>0</v>
      </c>
      <c r="G44" s="592">
        <f>+'5. Approved Cash Flow Analysis'!H44</f>
        <v>0</v>
      </c>
      <c r="H44" s="636">
        <v>0</v>
      </c>
      <c r="I44" s="592">
        <f>+'5. Approved Cash Flow Analysis'!I44</f>
        <v>0</v>
      </c>
      <c r="J44" s="636">
        <v>0</v>
      </c>
      <c r="K44" s="634">
        <f t="shared" si="7"/>
        <v>0</v>
      </c>
      <c r="L44" s="596">
        <f t="shared" si="7"/>
        <v>0</v>
      </c>
      <c r="M44" s="634">
        <f t="shared" si="8"/>
        <v>0</v>
      </c>
    </row>
    <row r="45" spans="1:13" s="388" customFormat="1" ht="12.75" customHeight="1">
      <c r="A45" s="568"/>
      <c r="B45" s="9"/>
      <c r="C45" s="203" t="s">
        <v>234</v>
      </c>
      <c r="D45" s="261" t="s">
        <v>135</v>
      </c>
      <c r="E45" s="680">
        <f aca="true" t="shared" si="9" ref="E45:M45">SUM(E40:E44)</f>
        <v>0</v>
      </c>
      <c r="F45" s="262">
        <f t="shared" si="9"/>
        <v>0</v>
      </c>
      <c r="G45" s="696">
        <f t="shared" si="9"/>
        <v>0</v>
      </c>
      <c r="H45" s="263">
        <f t="shared" si="9"/>
        <v>0</v>
      </c>
      <c r="I45" s="703">
        <f t="shared" si="9"/>
        <v>0</v>
      </c>
      <c r="J45" s="264">
        <f t="shared" si="9"/>
        <v>0</v>
      </c>
      <c r="K45" s="703">
        <f t="shared" si="9"/>
        <v>0</v>
      </c>
      <c r="L45" s="266">
        <f t="shared" si="9"/>
        <v>0</v>
      </c>
      <c r="M45" s="703">
        <f t="shared" si="9"/>
        <v>0</v>
      </c>
    </row>
    <row r="46" spans="1:13" s="661" customFormat="1" ht="12.75" customHeight="1">
      <c r="A46" s="723">
        <v>27</v>
      </c>
      <c r="B46" s="249" t="s">
        <v>136</v>
      </c>
      <c r="C46" s="250"/>
      <c r="D46" s="244" t="s">
        <v>235</v>
      </c>
      <c r="E46" s="681">
        <f>SUM(E21-E29+E35+E38+E45)</f>
        <v>0</v>
      </c>
      <c r="F46" s="245">
        <f>SUM(F21+F35+F38+F45)</f>
        <v>0</v>
      </c>
      <c r="G46" s="681">
        <f>SUM(G21-G29+G35+G38+G45)</f>
        <v>0</v>
      </c>
      <c r="H46" s="246">
        <f>SUM(H21+H35+H38+H45)</f>
        <v>0</v>
      </c>
      <c r="I46" s="681">
        <f>SUM(I21-I29+I35+I38+I45)</f>
        <v>0</v>
      </c>
      <c r="J46" s="246">
        <f>SUM(J21+J35+J38+J45)</f>
        <v>0</v>
      </c>
      <c r="K46" s="704">
        <f>+K21-K29+K35+K38+K45</f>
        <v>0</v>
      </c>
      <c r="L46" s="247">
        <f>SUM(L21+L35+L38+L45)</f>
        <v>0</v>
      </c>
      <c r="M46" s="718">
        <f t="shared" si="8"/>
        <v>0</v>
      </c>
    </row>
    <row r="47" spans="1:13" s="661" customFormat="1" ht="12.75" customHeight="1">
      <c r="A47" s="723">
        <v>28</v>
      </c>
      <c r="B47" s="249" t="s">
        <v>138</v>
      </c>
      <c r="C47" s="250"/>
      <c r="D47" s="248" t="s">
        <v>86</v>
      </c>
      <c r="E47" s="682" t="e">
        <f>'4. Approved Proration of Costs'!$J$77</f>
        <v>#VALUE!</v>
      </c>
      <c r="F47" s="275">
        <f>'6. Actual Operating Costs'!$F$74</f>
        <v>0</v>
      </c>
      <c r="G47" s="697" t="e">
        <f>'4. Approved Proration of Costs'!$K$77</f>
        <v>#VALUE!</v>
      </c>
      <c r="H47" s="273">
        <f>'6. Actual Operating Costs'!$H$74</f>
        <v>0</v>
      </c>
      <c r="I47" s="704">
        <f>'4. Approved Proration of Costs'!$L$77</f>
        <v>0</v>
      </c>
      <c r="J47" s="276">
        <f>'6. Actual Operating Costs'!$J$74</f>
        <v>0</v>
      </c>
      <c r="K47" s="708" t="e">
        <f>+E47+G47+I47</f>
        <v>#VALUE!</v>
      </c>
      <c r="L47" s="277">
        <f>+F47+H47+J47</f>
        <v>0</v>
      </c>
      <c r="M47" s="719" t="e">
        <f>IF(L47&gt;K47,(+K47-L47),(-L47+K47))</f>
        <v>#VALUE!</v>
      </c>
    </row>
    <row r="48" spans="1:13" s="661" customFormat="1" ht="12.75" customHeight="1">
      <c r="A48" s="723">
        <v>29</v>
      </c>
      <c r="B48" s="249" t="s">
        <v>139</v>
      </c>
      <c r="C48" s="662"/>
      <c r="D48" s="251" t="s">
        <v>140</v>
      </c>
      <c r="E48" s="683" t="e">
        <f aca="true" t="shared" si="10" ref="E48:L48">SUM(E46-E47)</f>
        <v>#VALUE!</v>
      </c>
      <c r="F48" s="278">
        <f t="shared" si="10"/>
        <v>0</v>
      </c>
      <c r="G48" s="698" t="e">
        <f t="shared" si="10"/>
        <v>#VALUE!</v>
      </c>
      <c r="H48" s="273">
        <f t="shared" si="10"/>
        <v>0</v>
      </c>
      <c r="I48" s="704">
        <f t="shared" si="10"/>
        <v>0</v>
      </c>
      <c r="J48" s="246">
        <f t="shared" si="10"/>
        <v>0</v>
      </c>
      <c r="K48" s="704" t="e">
        <f t="shared" si="10"/>
        <v>#VALUE!</v>
      </c>
      <c r="L48" s="274">
        <f t="shared" si="10"/>
        <v>0</v>
      </c>
      <c r="M48" s="719" t="e">
        <f>SUM(M46:M47)</f>
        <v>#VALUE!</v>
      </c>
    </row>
    <row r="49" spans="1:13" s="388" customFormat="1" ht="12.75" customHeight="1">
      <c r="A49" s="724"/>
      <c r="B49" s="112" t="s">
        <v>141</v>
      </c>
      <c r="C49" s="15"/>
      <c r="D49" s="26"/>
      <c r="E49" s="676"/>
      <c r="F49" s="241"/>
      <c r="G49" s="592"/>
      <c r="H49" s="351"/>
      <c r="I49" s="634"/>
      <c r="J49" s="663"/>
      <c r="K49" s="634"/>
      <c r="L49" s="607"/>
      <c r="M49" s="634"/>
    </row>
    <row r="50" spans="1:13" s="388" customFormat="1" ht="12.75" customHeight="1">
      <c r="A50" s="724">
        <v>30</v>
      </c>
      <c r="B50" s="6" t="s">
        <v>307</v>
      </c>
      <c r="C50" s="6"/>
      <c r="D50" s="51">
        <v>6895</v>
      </c>
      <c r="E50" s="676"/>
      <c r="F50" s="241"/>
      <c r="G50" s="592"/>
      <c r="H50" s="351"/>
      <c r="I50" s="634"/>
      <c r="J50" s="351"/>
      <c r="K50" s="634"/>
      <c r="L50" s="607"/>
      <c r="M50" s="634"/>
    </row>
    <row r="51" spans="1:13" s="388" customFormat="1" ht="12.75" customHeight="1">
      <c r="A51" s="724"/>
      <c r="B51" s="99" t="s">
        <v>142</v>
      </c>
      <c r="C51" s="108"/>
      <c r="D51" s="51"/>
      <c r="E51" s="676">
        <f>+'5. Approved Cash Flow Analysis'!F51</f>
        <v>0</v>
      </c>
      <c r="F51" s="709">
        <v>0</v>
      </c>
      <c r="G51" s="592">
        <f>+'5. Approved Cash Flow Analysis'!H51</f>
        <v>0</v>
      </c>
      <c r="H51" s="636">
        <v>0</v>
      </c>
      <c r="I51" s="634">
        <f>+'5. Approved Cash Flow Analysis'!I51</f>
        <v>0</v>
      </c>
      <c r="J51" s="636">
        <v>0</v>
      </c>
      <c r="K51" s="634">
        <f aca="true" t="shared" si="11" ref="K51:K56">+E51+G51+I51</f>
        <v>0</v>
      </c>
      <c r="L51" s="596">
        <f aca="true" t="shared" si="12" ref="L51:L56">+F51+H51+J51</f>
        <v>0</v>
      </c>
      <c r="M51" s="634">
        <f aca="true" t="shared" si="13" ref="M51:M56">+K51-L51</f>
        <v>0</v>
      </c>
    </row>
    <row r="52" spans="1:13" s="388" customFormat="1" ht="12.75" customHeight="1">
      <c r="A52" s="724"/>
      <c r="B52" s="99" t="s">
        <v>143</v>
      </c>
      <c r="C52" s="109"/>
      <c r="D52" s="51"/>
      <c r="E52" s="676">
        <f>+'5. Approved Cash Flow Analysis'!F52</f>
        <v>0</v>
      </c>
      <c r="F52" s="709">
        <v>0</v>
      </c>
      <c r="G52" s="592">
        <f>+'5. Approved Cash Flow Analysis'!H52</f>
        <v>0</v>
      </c>
      <c r="H52" s="636">
        <v>0</v>
      </c>
      <c r="I52" s="634">
        <f>+'5. Approved Cash Flow Analysis'!I52</f>
        <v>0</v>
      </c>
      <c r="J52" s="636">
        <v>0</v>
      </c>
      <c r="K52" s="634">
        <f t="shared" si="11"/>
        <v>0</v>
      </c>
      <c r="L52" s="596">
        <f t="shared" si="12"/>
        <v>0</v>
      </c>
      <c r="M52" s="634">
        <f t="shared" si="13"/>
        <v>0</v>
      </c>
    </row>
    <row r="53" spans="1:13" s="388" customFormat="1" ht="12.75" customHeight="1">
      <c r="A53" s="724"/>
      <c r="B53" s="99" t="s">
        <v>144</v>
      </c>
      <c r="C53" s="109"/>
      <c r="D53" s="51"/>
      <c r="E53" s="676">
        <f>+'5. Approved Cash Flow Analysis'!F53</f>
        <v>0</v>
      </c>
      <c r="F53" s="709">
        <v>0</v>
      </c>
      <c r="G53" s="592">
        <f>+'5. Approved Cash Flow Analysis'!H53</f>
        <v>0</v>
      </c>
      <c r="H53" s="636">
        <v>0</v>
      </c>
      <c r="I53" s="634">
        <f>+'5. Approved Cash Flow Analysis'!I53</f>
        <v>0</v>
      </c>
      <c r="J53" s="636">
        <v>0</v>
      </c>
      <c r="K53" s="634">
        <f t="shared" si="11"/>
        <v>0</v>
      </c>
      <c r="L53" s="596">
        <f t="shared" si="12"/>
        <v>0</v>
      </c>
      <c r="M53" s="634">
        <f t="shared" si="13"/>
        <v>0</v>
      </c>
    </row>
    <row r="54" spans="1:13" s="388" customFormat="1" ht="12.75" customHeight="1">
      <c r="A54" s="724">
        <v>31</v>
      </c>
      <c r="B54" s="6" t="s">
        <v>145</v>
      </c>
      <c r="C54" s="6"/>
      <c r="D54" s="110">
        <v>6890</v>
      </c>
      <c r="E54" s="676">
        <f>+'5. Approved Cash Flow Analysis'!F54</f>
        <v>0</v>
      </c>
      <c r="F54" s="709">
        <v>0</v>
      </c>
      <c r="G54" s="592">
        <f>+'5. Approved Cash Flow Analysis'!H54</f>
        <v>0</v>
      </c>
      <c r="H54" s="636">
        <v>0</v>
      </c>
      <c r="I54" s="634">
        <f>+'5. Approved Cash Flow Analysis'!I54</f>
        <v>0</v>
      </c>
      <c r="J54" s="636">
        <v>0</v>
      </c>
      <c r="K54" s="634">
        <f t="shared" si="11"/>
        <v>0</v>
      </c>
      <c r="L54" s="596">
        <f t="shared" si="12"/>
        <v>0</v>
      </c>
      <c r="M54" s="634">
        <f t="shared" si="13"/>
        <v>0</v>
      </c>
    </row>
    <row r="55" spans="1:13" s="388" customFormat="1" ht="12.75" customHeight="1">
      <c r="A55" s="724">
        <v>32</v>
      </c>
      <c r="B55" s="6" t="s">
        <v>146</v>
      </c>
      <c r="C55" s="6"/>
      <c r="D55" s="51">
        <v>6890</v>
      </c>
      <c r="E55" s="676">
        <f>+'5. Approved Cash Flow Analysis'!F55</f>
        <v>0</v>
      </c>
      <c r="F55" s="709">
        <v>0</v>
      </c>
      <c r="G55" s="592">
        <f>+'5. Approved Cash Flow Analysis'!H55</f>
        <v>0</v>
      </c>
      <c r="H55" s="636">
        <v>0</v>
      </c>
      <c r="I55" s="634">
        <f>+'5. Approved Cash Flow Analysis'!I55</f>
        <v>0</v>
      </c>
      <c r="J55" s="636">
        <v>0</v>
      </c>
      <c r="K55" s="634">
        <f t="shared" si="11"/>
        <v>0</v>
      </c>
      <c r="L55" s="596">
        <f t="shared" si="12"/>
        <v>0</v>
      </c>
      <c r="M55" s="634">
        <f t="shared" si="13"/>
        <v>0</v>
      </c>
    </row>
    <row r="56" spans="1:13" s="388" customFormat="1" ht="12.75" customHeight="1">
      <c r="A56" s="724">
        <v>33</v>
      </c>
      <c r="B56" s="6" t="s">
        <v>147</v>
      </c>
      <c r="C56" s="6"/>
      <c r="D56" s="21">
        <v>6890</v>
      </c>
      <c r="E56" s="676">
        <f>+'5. Approved Cash Flow Analysis'!F56</f>
        <v>0</v>
      </c>
      <c r="F56" s="709">
        <v>0</v>
      </c>
      <c r="G56" s="592">
        <f>+'5. Approved Cash Flow Analysis'!H56</f>
        <v>0</v>
      </c>
      <c r="H56" s="636">
        <v>0</v>
      </c>
      <c r="I56" s="634">
        <f>+'5. Approved Cash Flow Analysis'!I56</f>
        <v>0</v>
      </c>
      <c r="J56" s="636">
        <v>0</v>
      </c>
      <c r="K56" s="634">
        <f t="shared" si="11"/>
        <v>0</v>
      </c>
      <c r="L56" s="596">
        <f t="shared" si="12"/>
        <v>0</v>
      </c>
      <c r="M56" s="634">
        <f t="shared" si="13"/>
        <v>0</v>
      </c>
    </row>
    <row r="57" spans="1:13" s="661" customFormat="1" ht="12.75" customHeight="1">
      <c r="A57" s="725"/>
      <c r="B57" s="34"/>
      <c r="C57" s="88" t="s">
        <v>148</v>
      </c>
      <c r="D57" s="271" t="s">
        <v>149</v>
      </c>
      <c r="E57" s="684">
        <f aca="true" t="shared" si="14" ref="E57:K57">SUM(E50:E56)</f>
        <v>0</v>
      </c>
      <c r="F57" s="267">
        <f t="shared" si="14"/>
        <v>0</v>
      </c>
      <c r="G57" s="699">
        <f t="shared" si="14"/>
        <v>0</v>
      </c>
      <c r="H57" s="268">
        <f t="shared" si="14"/>
        <v>0</v>
      </c>
      <c r="I57" s="705">
        <f>SUM(I51:I56)</f>
        <v>0</v>
      </c>
      <c r="J57" s="268">
        <f t="shared" si="14"/>
        <v>0</v>
      </c>
      <c r="K57" s="705">
        <f t="shared" si="14"/>
        <v>0</v>
      </c>
      <c r="L57" s="269">
        <f>SUM(L51:L56)</f>
        <v>0</v>
      </c>
      <c r="M57" s="705">
        <f>SUM(M51:M56)</f>
        <v>0</v>
      </c>
    </row>
    <row r="58" spans="1:13" s="388" customFormat="1" ht="12.75" customHeight="1">
      <c r="A58" s="722"/>
      <c r="B58" s="104" t="s">
        <v>236</v>
      </c>
      <c r="C58" s="463"/>
      <c r="D58" s="5">
        <v>1300</v>
      </c>
      <c r="E58" s="676"/>
      <c r="F58" s="243"/>
      <c r="G58" s="592"/>
      <c r="H58" s="593"/>
      <c r="I58" s="634"/>
      <c r="J58" s="351"/>
      <c r="K58" s="634"/>
      <c r="L58" s="607"/>
      <c r="M58" s="633"/>
    </row>
    <row r="59" spans="1:13" s="388" customFormat="1" ht="12.75" customHeight="1">
      <c r="A59" s="726">
        <v>34</v>
      </c>
      <c r="B59" s="6" t="s">
        <v>151</v>
      </c>
      <c r="C59" s="20"/>
      <c r="D59" s="113">
        <v>1310</v>
      </c>
      <c r="E59" s="676">
        <f>+'5. Approved Cash Flow Analysis'!F59</f>
        <v>0</v>
      </c>
      <c r="F59" s="709">
        <v>0</v>
      </c>
      <c r="G59" s="592">
        <f>+'5. Approved Cash Flow Analysis'!H59</f>
        <v>0</v>
      </c>
      <c r="H59" s="636">
        <v>0</v>
      </c>
      <c r="I59" s="634">
        <f>+'5. Approved Cash Flow Analysis'!I59</f>
        <v>0</v>
      </c>
      <c r="J59" s="636">
        <v>0</v>
      </c>
      <c r="K59" s="634">
        <f>+E59+G59+I59</f>
        <v>0</v>
      </c>
      <c r="L59" s="596">
        <f aca="true" t="shared" si="15" ref="L59:L65">+F59+H59+J59</f>
        <v>0</v>
      </c>
      <c r="M59" s="634">
        <f aca="true" t="shared" si="16" ref="M59:M65">+K59-L59</f>
        <v>0</v>
      </c>
    </row>
    <row r="60" spans="1:13" s="388" customFormat="1" ht="12.75" customHeight="1">
      <c r="A60" s="726">
        <v>35</v>
      </c>
      <c r="B60" s="6" t="s">
        <v>152</v>
      </c>
      <c r="C60" s="114"/>
      <c r="D60" s="115">
        <v>1320</v>
      </c>
      <c r="E60" s="676">
        <f>+'5. Approved Cash Flow Analysis'!F60</f>
        <v>0</v>
      </c>
      <c r="F60" s="709">
        <v>0</v>
      </c>
      <c r="G60" s="592">
        <f>+'5. Approved Cash Flow Analysis'!H60</f>
        <v>0</v>
      </c>
      <c r="H60" s="636">
        <v>0</v>
      </c>
      <c r="I60" s="634">
        <f>+'5. Approved Cash Flow Analysis'!I60</f>
        <v>0</v>
      </c>
      <c r="J60" s="636">
        <v>0</v>
      </c>
      <c r="K60" s="634">
        <f aca="true" t="shared" si="17" ref="K60:K65">+E60+G60+I60</f>
        <v>0</v>
      </c>
      <c r="L60" s="596">
        <f t="shared" si="15"/>
        <v>0</v>
      </c>
      <c r="M60" s="634">
        <f t="shared" si="16"/>
        <v>0</v>
      </c>
    </row>
    <row r="61" spans="1:13" s="388" customFormat="1" ht="12.75" customHeight="1">
      <c r="A61" s="726">
        <v>36</v>
      </c>
      <c r="B61" s="6" t="s">
        <v>153</v>
      </c>
      <c r="C61" s="114"/>
      <c r="D61" s="115">
        <v>1300</v>
      </c>
      <c r="E61" s="676">
        <f>+'5. Approved Cash Flow Analysis'!F61</f>
        <v>0</v>
      </c>
      <c r="F61" s="709">
        <v>0</v>
      </c>
      <c r="G61" s="592">
        <f>+'5. Approved Cash Flow Analysis'!H61</f>
        <v>0</v>
      </c>
      <c r="H61" s="636">
        <v>0</v>
      </c>
      <c r="I61" s="634">
        <f>+'5. Approved Cash Flow Analysis'!I61</f>
        <v>0</v>
      </c>
      <c r="J61" s="636">
        <v>0</v>
      </c>
      <c r="K61" s="634">
        <f t="shared" si="17"/>
        <v>0</v>
      </c>
      <c r="L61" s="596">
        <f t="shared" si="15"/>
        <v>0</v>
      </c>
      <c r="M61" s="634">
        <f t="shared" si="16"/>
        <v>0</v>
      </c>
    </row>
    <row r="62" spans="1:13" s="388" customFormat="1" ht="12.75" customHeight="1">
      <c r="A62" s="726">
        <v>37</v>
      </c>
      <c r="B62" s="6" t="s">
        <v>154</v>
      </c>
      <c r="C62" s="20" t="s">
        <v>306</v>
      </c>
      <c r="D62" s="115"/>
      <c r="E62" s="676"/>
      <c r="F62" s="241"/>
      <c r="G62" s="592"/>
      <c r="H62" s="351"/>
      <c r="I62" s="634"/>
      <c r="J62" s="351"/>
      <c r="K62" s="634"/>
      <c r="L62" s="596"/>
      <c r="M62" s="634">
        <f t="shared" si="16"/>
        <v>0</v>
      </c>
    </row>
    <row r="63" spans="1:13" s="388" customFormat="1" ht="12.75" customHeight="1">
      <c r="A63" s="726"/>
      <c r="B63" s="99" t="s">
        <v>155</v>
      </c>
      <c r="C63" s="713"/>
      <c r="D63" s="115">
        <v>1330</v>
      </c>
      <c r="E63" s="676">
        <f>+'5. Approved Cash Flow Analysis'!F63</f>
        <v>0</v>
      </c>
      <c r="F63" s="709">
        <v>0</v>
      </c>
      <c r="G63" s="592">
        <f>+'5. Approved Cash Flow Analysis'!H63</f>
        <v>0</v>
      </c>
      <c r="H63" s="636">
        <v>0</v>
      </c>
      <c r="I63" s="634">
        <f>+'5. Approved Cash Flow Analysis'!I63</f>
        <v>0</v>
      </c>
      <c r="J63" s="636">
        <v>0</v>
      </c>
      <c r="K63" s="634">
        <f t="shared" si="17"/>
        <v>0</v>
      </c>
      <c r="L63" s="596">
        <f t="shared" si="15"/>
        <v>0</v>
      </c>
      <c r="M63" s="634">
        <f t="shared" si="16"/>
        <v>0</v>
      </c>
    </row>
    <row r="64" spans="1:13" s="388" customFormat="1" ht="12.75" customHeight="1">
      <c r="A64" s="726"/>
      <c r="B64" s="99" t="s">
        <v>156</v>
      </c>
      <c r="C64" s="714"/>
      <c r="D64" s="115">
        <v>1330</v>
      </c>
      <c r="E64" s="676">
        <f>+'5. Approved Cash Flow Analysis'!F64</f>
        <v>0</v>
      </c>
      <c r="F64" s="709">
        <v>0</v>
      </c>
      <c r="G64" s="592">
        <f>+'5. Approved Cash Flow Analysis'!H64</f>
        <v>0</v>
      </c>
      <c r="H64" s="636">
        <v>0</v>
      </c>
      <c r="I64" s="634">
        <f>+'5. Approved Cash Flow Analysis'!I64</f>
        <v>0</v>
      </c>
      <c r="J64" s="636">
        <v>0</v>
      </c>
      <c r="K64" s="634">
        <f t="shared" si="17"/>
        <v>0</v>
      </c>
      <c r="L64" s="596">
        <f t="shared" si="15"/>
        <v>0</v>
      </c>
      <c r="M64" s="634">
        <f t="shared" si="16"/>
        <v>0</v>
      </c>
    </row>
    <row r="65" spans="1:13" s="388" customFormat="1" ht="12.75" customHeight="1">
      <c r="A65" s="726"/>
      <c r="B65" s="99" t="s">
        <v>157</v>
      </c>
      <c r="C65" s="714"/>
      <c r="D65" s="115">
        <v>1330</v>
      </c>
      <c r="E65" s="676">
        <f>+'5. Approved Cash Flow Analysis'!F65</f>
        <v>0</v>
      </c>
      <c r="F65" s="709">
        <v>0</v>
      </c>
      <c r="G65" s="592">
        <f>+'5. Approved Cash Flow Analysis'!H65</f>
        <v>0</v>
      </c>
      <c r="H65" s="636">
        <v>0</v>
      </c>
      <c r="I65" s="634">
        <f>+'5. Approved Cash Flow Analysis'!I65</f>
        <v>0</v>
      </c>
      <c r="J65" s="636">
        <v>0</v>
      </c>
      <c r="K65" s="634">
        <f t="shared" si="17"/>
        <v>0</v>
      </c>
      <c r="L65" s="596">
        <f t="shared" si="15"/>
        <v>0</v>
      </c>
      <c r="M65" s="634">
        <f t="shared" si="16"/>
        <v>0</v>
      </c>
    </row>
    <row r="66" spans="1:13" s="388" customFormat="1" ht="12.75" customHeight="1">
      <c r="A66" s="727"/>
      <c r="B66" s="101"/>
      <c r="C66" s="211" t="s">
        <v>298</v>
      </c>
      <c r="D66" s="115"/>
      <c r="E66" s="680">
        <f aca="true" t="shared" si="18" ref="E66:M66">SUM(E59:E65)</f>
        <v>0</v>
      </c>
      <c r="F66" s="270">
        <f t="shared" si="18"/>
        <v>0</v>
      </c>
      <c r="G66" s="696">
        <f t="shared" si="18"/>
        <v>0</v>
      </c>
      <c r="H66" s="263">
        <f t="shared" si="18"/>
        <v>0</v>
      </c>
      <c r="I66" s="703">
        <f t="shared" si="18"/>
        <v>0</v>
      </c>
      <c r="J66" s="264">
        <f t="shared" si="18"/>
        <v>0</v>
      </c>
      <c r="K66" s="703">
        <f t="shared" si="18"/>
        <v>0</v>
      </c>
      <c r="L66" s="265">
        <f t="shared" si="18"/>
        <v>0</v>
      </c>
      <c r="M66" s="703">
        <f t="shared" si="18"/>
        <v>0</v>
      </c>
    </row>
    <row r="67" spans="1:13" s="661" customFormat="1" ht="12.75" customHeight="1">
      <c r="A67" s="728">
        <v>38</v>
      </c>
      <c r="B67" s="249" t="s">
        <v>158</v>
      </c>
      <c r="C67" s="664"/>
      <c r="D67" s="665"/>
      <c r="E67" s="683" t="e">
        <f aca="true" t="shared" si="19" ref="E67:L67">+E48-E57-E66</f>
        <v>#VALUE!</v>
      </c>
      <c r="F67" s="272">
        <f t="shared" si="19"/>
        <v>0</v>
      </c>
      <c r="G67" s="698" t="e">
        <f t="shared" si="19"/>
        <v>#VALUE!</v>
      </c>
      <c r="H67" s="273">
        <f t="shared" si="19"/>
        <v>0</v>
      </c>
      <c r="I67" s="704">
        <f t="shared" si="19"/>
        <v>0</v>
      </c>
      <c r="J67" s="246">
        <f t="shared" si="19"/>
        <v>0</v>
      </c>
      <c r="K67" s="704" t="e">
        <f t="shared" si="19"/>
        <v>#VALUE!</v>
      </c>
      <c r="L67" s="274">
        <f t="shared" si="19"/>
        <v>0</v>
      </c>
      <c r="M67" s="704" t="e">
        <f>+M48+M57+M66</f>
        <v>#VALUE!</v>
      </c>
    </row>
    <row r="68" spans="1:13" ht="12.75" customHeight="1">
      <c r="A68" s="729"/>
      <c r="B68" s="25" t="s">
        <v>290</v>
      </c>
      <c r="C68" s="94"/>
      <c r="D68" s="51"/>
      <c r="E68" s="685"/>
      <c r="F68" s="342"/>
      <c r="G68" s="386"/>
      <c r="H68" s="342"/>
      <c r="I68" s="360"/>
      <c r="J68" s="666"/>
      <c r="K68" s="559"/>
      <c r="L68" s="296"/>
      <c r="M68" s="634"/>
    </row>
    <row r="69" spans="1:13" ht="12.75" customHeight="1">
      <c r="A69" s="726">
        <v>39</v>
      </c>
      <c r="B69" s="1" t="s">
        <v>292</v>
      </c>
      <c r="C69" s="20"/>
      <c r="D69" s="51"/>
      <c r="E69" s="686">
        <f>'5. Approved Cash Flow Analysis'!F69</f>
        <v>0</v>
      </c>
      <c r="F69" s="636">
        <v>0</v>
      </c>
      <c r="G69" s="358"/>
      <c r="H69" s="351"/>
      <c r="I69" s="360"/>
      <c r="J69" s="668"/>
      <c r="K69" s="351">
        <f aca="true" t="shared" si="20" ref="K69:L72">E69+G69+I69</f>
        <v>0</v>
      </c>
      <c r="L69" s="577">
        <f t="shared" si="20"/>
        <v>0</v>
      </c>
      <c r="M69" s="634">
        <f aca="true" t="shared" si="21" ref="M69:M81">IF(L69&gt;K69,(+L69-K69),(-K69+L69))</f>
        <v>0</v>
      </c>
    </row>
    <row r="70" spans="1:13" ht="12.75" customHeight="1">
      <c r="A70" s="726">
        <v>40</v>
      </c>
      <c r="B70" s="6" t="s">
        <v>288</v>
      </c>
      <c r="C70" s="20"/>
      <c r="D70" s="51"/>
      <c r="E70" s="686">
        <f>'5. Approved Cash Flow Analysis'!F70</f>
        <v>0</v>
      </c>
      <c r="F70" s="636">
        <v>0</v>
      </c>
      <c r="G70" s="358">
        <f>'5. Approved Cash Flow Analysis'!H70</f>
        <v>0</v>
      </c>
      <c r="H70" s="636">
        <v>0</v>
      </c>
      <c r="I70" s="360">
        <f>'5. Approved Cash Flow Analysis'!I70</f>
        <v>0</v>
      </c>
      <c r="J70" s="710">
        <v>0</v>
      </c>
      <c r="K70" s="351">
        <f t="shared" si="20"/>
        <v>0</v>
      </c>
      <c r="L70" s="577">
        <f t="shared" si="20"/>
        <v>0</v>
      </c>
      <c r="M70" s="634">
        <f t="shared" si="21"/>
        <v>0</v>
      </c>
    </row>
    <row r="71" spans="1:13" ht="12.75" customHeight="1">
      <c r="A71" s="726">
        <v>41</v>
      </c>
      <c r="B71" s="6" t="s">
        <v>289</v>
      </c>
      <c r="C71" s="20"/>
      <c r="D71" s="51"/>
      <c r="E71" s="686">
        <f>'5. Approved Cash Flow Analysis'!F71</f>
        <v>0</v>
      </c>
      <c r="F71" s="636">
        <v>0</v>
      </c>
      <c r="G71" s="358">
        <f>'5. Approved Cash Flow Analysis'!H71</f>
        <v>0</v>
      </c>
      <c r="H71" s="636">
        <v>0</v>
      </c>
      <c r="I71" s="360">
        <f>'5. Approved Cash Flow Analysis'!I71</f>
        <v>0</v>
      </c>
      <c r="J71" s="710">
        <v>0</v>
      </c>
      <c r="K71" s="351">
        <f t="shared" si="20"/>
        <v>0</v>
      </c>
      <c r="L71" s="577">
        <f t="shared" si="20"/>
        <v>0</v>
      </c>
      <c r="M71" s="634">
        <f t="shared" si="21"/>
        <v>0</v>
      </c>
    </row>
    <row r="72" spans="1:13" ht="12.75" customHeight="1">
      <c r="A72" s="726">
        <v>42</v>
      </c>
      <c r="B72" s="6" t="s">
        <v>305</v>
      </c>
      <c r="C72" s="116"/>
      <c r="D72" s="51"/>
      <c r="E72" s="686">
        <f>'5. Approved Cash Flow Analysis'!F72</f>
        <v>0</v>
      </c>
      <c r="F72" s="636">
        <v>0</v>
      </c>
      <c r="G72" s="358">
        <f>'5. Approved Cash Flow Analysis'!H72</f>
        <v>0</v>
      </c>
      <c r="H72" s="636">
        <v>0</v>
      </c>
      <c r="I72" s="360">
        <f>'5. Approved Cash Flow Analysis'!I72</f>
        <v>0</v>
      </c>
      <c r="J72" s="710">
        <v>0</v>
      </c>
      <c r="K72" s="351">
        <f t="shared" si="20"/>
        <v>0</v>
      </c>
      <c r="L72" s="577">
        <f t="shared" si="20"/>
        <v>0</v>
      </c>
      <c r="M72" s="634">
        <f t="shared" si="21"/>
        <v>0</v>
      </c>
    </row>
    <row r="73" spans="1:13" ht="12.75" customHeight="1">
      <c r="A73" s="727"/>
      <c r="B73" s="34"/>
      <c r="C73" s="118" t="s">
        <v>293</v>
      </c>
      <c r="D73" s="86"/>
      <c r="E73" s="687">
        <f aca="true" t="shared" si="22" ref="E73:L73">SUM(E69:E72)</f>
        <v>0</v>
      </c>
      <c r="F73" s="225">
        <f t="shared" si="22"/>
        <v>0</v>
      </c>
      <c r="G73" s="392">
        <f t="shared" si="22"/>
        <v>0</v>
      </c>
      <c r="H73" s="225">
        <f t="shared" si="22"/>
        <v>0</v>
      </c>
      <c r="I73" s="706">
        <f t="shared" si="22"/>
        <v>0</v>
      </c>
      <c r="J73" s="669">
        <f t="shared" si="22"/>
        <v>0</v>
      </c>
      <c r="K73" s="225">
        <f t="shared" si="22"/>
        <v>0</v>
      </c>
      <c r="L73" s="670">
        <f t="shared" si="22"/>
        <v>0</v>
      </c>
      <c r="M73" s="632">
        <f t="shared" si="21"/>
        <v>0</v>
      </c>
    </row>
    <row r="74" spans="1:13" ht="12.75" customHeight="1">
      <c r="A74" s="726"/>
      <c r="B74" s="15" t="s">
        <v>291</v>
      </c>
      <c r="C74" s="20"/>
      <c r="D74" s="51"/>
      <c r="E74" s="688"/>
      <c r="F74" s="343"/>
      <c r="G74" s="395"/>
      <c r="H74" s="343"/>
      <c r="I74" s="396"/>
      <c r="J74" s="668"/>
      <c r="K74" s="351"/>
      <c r="L74" s="577"/>
      <c r="M74" s="633"/>
    </row>
    <row r="75" spans="1:13" ht="12.75" customHeight="1">
      <c r="A75" s="726">
        <v>43</v>
      </c>
      <c r="B75" s="6" t="s">
        <v>159</v>
      </c>
      <c r="C75" s="121"/>
      <c r="D75" s="21" t="s">
        <v>110</v>
      </c>
      <c r="E75" s="689">
        <f>'5. Approved Cash Flow Analysis'!F75</f>
        <v>0</v>
      </c>
      <c r="F75" s="711">
        <v>0</v>
      </c>
      <c r="G75" s="358">
        <f>'5. Approved Cash Flow Analysis'!H75</f>
        <v>0</v>
      </c>
      <c r="H75" s="636">
        <v>0</v>
      </c>
      <c r="I75" s="360">
        <f>'5. Approved Cash Flow Analysis'!I75</f>
        <v>0</v>
      </c>
      <c r="J75" s="710">
        <v>0</v>
      </c>
      <c r="K75" s="351">
        <f aca="true" t="shared" si="23" ref="K75:L80">E75+G75+I75</f>
        <v>0</v>
      </c>
      <c r="L75" s="577">
        <f>F75+H75+J75</f>
        <v>0</v>
      </c>
      <c r="M75" s="634">
        <f t="shared" si="21"/>
        <v>0</v>
      </c>
    </row>
    <row r="76" spans="1:13" ht="12.75" customHeight="1">
      <c r="A76" s="730">
        <v>44</v>
      </c>
      <c r="B76" s="388" t="s">
        <v>265</v>
      </c>
      <c r="C76" s="6"/>
      <c r="D76" s="51"/>
      <c r="E76" s="689">
        <f>'5. Approved Cash Flow Analysis'!F76</f>
        <v>0</v>
      </c>
      <c r="F76" s="711">
        <v>0</v>
      </c>
      <c r="G76" s="358">
        <f>'5. Approved Cash Flow Analysis'!H76</f>
        <v>0</v>
      </c>
      <c r="H76" s="712">
        <v>0</v>
      </c>
      <c r="I76" s="360">
        <f>'5. Approved Cash Flow Analysis'!I76</f>
        <v>0</v>
      </c>
      <c r="J76" s="710">
        <v>0</v>
      </c>
      <c r="K76" s="351">
        <f t="shared" si="23"/>
        <v>0</v>
      </c>
      <c r="L76" s="577">
        <f t="shared" si="23"/>
        <v>0</v>
      </c>
      <c r="M76" s="634">
        <f t="shared" si="21"/>
        <v>0</v>
      </c>
    </row>
    <row r="77" spans="1:13" ht="12.75" customHeight="1">
      <c r="A77" s="730">
        <v>45</v>
      </c>
      <c r="B77" s="6" t="s">
        <v>264</v>
      </c>
      <c r="C77" s="6"/>
      <c r="D77" s="51"/>
      <c r="E77" s="689">
        <f>'5. Approved Cash Flow Analysis'!F77</f>
        <v>0</v>
      </c>
      <c r="F77" s="711">
        <v>0</v>
      </c>
      <c r="G77" s="358">
        <f>'5. Approved Cash Flow Analysis'!H77</f>
        <v>0</v>
      </c>
      <c r="H77" s="712">
        <v>0</v>
      </c>
      <c r="I77" s="360">
        <f>'5. Approved Cash Flow Analysis'!I77</f>
        <v>0</v>
      </c>
      <c r="J77" s="710">
        <v>0</v>
      </c>
      <c r="K77" s="351">
        <f t="shared" si="23"/>
        <v>0</v>
      </c>
      <c r="L77" s="577">
        <f t="shared" si="23"/>
        <v>0</v>
      </c>
      <c r="M77" s="634">
        <f t="shared" si="21"/>
        <v>0</v>
      </c>
    </row>
    <row r="78" spans="1:13" ht="12.75" customHeight="1">
      <c r="A78" s="726">
        <v>46</v>
      </c>
      <c r="B78" s="6" t="s">
        <v>160</v>
      </c>
      <c r="C78" s="20"/>
      <c r="D78" s="51"/>
      <c r="E78" s="686">
        <f>'5. Approved Cash Flow Analysis'!F78</f>
        <v>0</v>
      </c>
      <c r="F78" s="711">
        <v>0</v>
      </c>
      <c r="G78" s="700">
        <f>'5. Approved Cash Flow Analysis'!H78</f>
        <v>0</v>
      </c>
      <c r="H78" s="636">
        <v>0</v>
      </c>
      <c r="I78" s="360">
        <f>'5. Approved Cash Flow Analysis'!I78</f>
        <v>0</v>
      </c>
      <c r="J78" s="710">
        <v>0</v>
      </c>
      <c r="K78" s="351">
        <f t="shared" si="23"/>
        <v>0</v>
      </c>
      <c r="L78" s="577">
        <f t="shared" si="23"/>
        <v>0</v>
      </c>
      <c r="M78" s="634">
        <f t="shared" si="21"/>
        <v>0</v>
      </c>
    </row>
    <row r="79" spans="1:13" ht="12.75" customHeight="1">
      <c r="A79" s="726">
        <v>47</v>
      </c>
      <c r="B79" s="6" t="s">
        <v>161</v>
      </c>
      <c r="C79" s="20"/>
      <c r="D79" s="51"/>
      <c r="E79" s="686">
        <f>'5. Approved Cash Flow Analysis'!F79</f>
        <v>0</v>
      </c>
      <c r="F79" s="636">
        <v>0</v>
      </c>
      <c r="G79" s="358">
        <f>'5. Approved Cash Flow Analysis'!H79</f>
        <v>0</v>
      </c>
      <c r="H79" s="636">
        <v>0</v>
      </c>
      <c r="I79" s="360">
        <f>'5. Approved Cash Flow Analysis'!I79</f>
        <v>0</v>
      </c>
      <c r="J79" s="710">
        <v>0</v>
      </c>
      <c r="K79" s="351">
        <f t="shared" si="23"/>
        <v>0</v>
      </c>
      <c r="L79" s="577">
        <f t="shared" si="23"/>
        <v>0</v>
      </c>
      <c r="M79" s="634">
        <f t="shared" si="21"/>
        <v>0</v>
      </c>
    </row>
    <row r="80" spans="1:13" ht="12.75" customHeight="1">
      <c r="A80" s="726">
        <v>48</v>
      </c>
      <c r="B80" s="6" t="s">
        <v>305</v>
      </c>
      <c r="C80" s="116"/>
      <c r="D80" s="51"/>
      <c r="E80" s="686">
        <f>'5. Approved Cash Flow Analysis'!F80</f>
        <v>0</v>
      </c>
      <c r="F80" s="636">
        <v>0</v>
      </c>
      <c r="G80" s="358">
        <f>'5. Approved Cash Flow Analysis'!H80</f>
        <v>0</v>
      </c>
      <c r="H80" s="636">
        <v>0</v>
      </c>
      <c r="I80" s="360">
        <f>'5. Approved Cash Flow Analysis'!I80</f>
        <v>0</v>
      </c>
      <c r="J80" s="710">
        <v>0</v>
      </c>
      <c r="K80" s="351">
        <f t="shared" si="23"/>
        <v>0</v>
      </c>
      <c r="L80" s="577">
        <f t="shared" si="23"/>
        <v>0</v>
      </c>
      <c r="M80" s="634">
        <f t="shared" si="21"/>
        <v>0</v>
      </c>
    </row>
    <row r="81" spans="1:13" ht="12.75" customHeight="1">
      <c r="A81" s="727"/>
      <c r="B81" s="34"/>
      <c r="C81" s="118" t="s">
        <v>294</v>
      </c>
      <c r="D81" s="86"/>
      <c r="E81" s="687">
        <f aca="true" t="shared" si="24" ref="E81:L81">SUM(E75:E80)</f>
        <v>0</v>
      </c>
      <c r="F81" s="225">
        <f t="shared" si="24"/>
        <v>0</v>
      </c>
      <c r="G81" s="660">
        <f t="shared" si="24"/>
        <v>0</v>
      </c>
      <c r="H81" s="225">
        <f t="shared" si="24"/>
        <v>0</v>
      </c>
      <c r="I81" s="372">
        <f t="shared" si="24"/>
        <v>0</v>
      </c>
      <c r="J81" s="579">
        <f t="shared" si="24"/>
        <v>0</v>
      </c>
      <c r="K81" s="225">
        <f t="shared" si="24"/>
        <v>0</v>
      </c>
      <c r="L81" s="581">
        <f t="shared" si="24"/>
        <v>0</v>
      </c>
      <c r="M81" s="632">
        <f t="shared" si="21"/>
        <v>0</v>
      </c>
    </row>
    <row r="82" ht="12.75"/>
    <row r="83" ht="12.75"/>
    <row r="85" ht="12.75"/>
  </sheetData>
  <sheetProtection password="CC32" sheet="1" objects="1" scenarios="1"/>
  <mergeCells count="11">
    <mergeCell ref="A1:M1"/>
    <mergeCell ref="A2:M2"/>
    <mergeCell ref="I7:J7"/>
    <mergeCell ref="A3:B3"/>
    <mergeCell ref="A4:B4"/>
    <mergeCell ref="A5:B5"/>
    <mergeCell ref="A6:B6"/>
    <mergeCell ref="A7:C7"/>
    <mergeCell ref="G7:H7"/>
    <mergeCell ref="E7:F7"/>
    <mergeCell ref="K7:L7"/>
  </mergeCells>
  <printOptions horizontalCentered="1"/>
  <pageMargins left="0.25" right="0.25" top="0.65" bottom="0.4" header="0" footer="0"/>
  <pageSetup fitToHeight="1" fitToWidth="1" horizontalDpi="600" verticalDpi="600" orientation="portrait" scale="61" r:id="rId3"/>
  <headerFooter alignWithMargins="0">
    <oddHeader>&amp;L&amp;9STATE OF CALIFORNIA
&amp;"Arial,Bold"HCD Actual Cash Flow Analysis&amp;"Arial,Regular"
AMC 181a (for RHCP-O only)&amp;R&amp;9DEPARTMENT OF HOUSING AND COMMUNITY DEVELOPMENT
DIVISION OF FINANCIAL ASSISTANCE</oddHeader>
    <oddFooter>&amp;CPage &amp;P of &amp;N&amp;R&amp;"Arial,Italic"&amp;9&amp;A</oddFooter>
  </headerFooter>
  <legacyDrawing r:id="rId2"/>
</worksheet>
</file>

<file path=xl/worksheets/sheet9.xml><?xml version="1.0" encoding="utf-8"?>
<worksheet xmlns="http://schemas.openxmlformats.org/spreadsheetml/2006/main" xmlns:r="http://schemas.openxmlformats.org/officeDocument/2006/relationships">
  <sheetPr>
    <tabColor indexed="10"/>
  </sheetPr>
  <dimension ref="B2:B17"/>
  <sheetViews>
    <sheetView zoomScalePageLayoutView="0" workbookViewId="0" topLeftCell="A4">
      <selection activeCell="B17" sqref="B17"/>
    </sheetView>
  </sheetViews>
  <sheetFormatPr defaultColWidth="9.140625" defaultRowHeight="12.75"/>
  <cols>
    <col min="2" max="2" width="83.140625" style="0" customWidth="1"/>
  </cols>
  <sheetData>
    <row r="2" ht="23.25">
      <c r="B2" s="279" t="s">
        <v>260</v>
      </c>
    </row>
    <row r="3" ht="18">
      <c r="B3" s="216" t="s">
        <v>237</v>
      </c>
    </row>
    <row r="4" ht="18">
      <c r="B4" s="216" t="s">
        <v>245</v>
      </c>
    </row>
    <row r="5" ht="18">
      <c r="B5" s="216" t="s">
        <v>299</v>
      </c>
    </row>
    <row r="6" ht="18">
      <c r="B6" s="216" t="s">
        <v>300</v>
      </c>
    </row>
    <row r="7" ht="18">
      <c r="B7" s="216" t="s">
        <v>238</v>
      </c>
    </row>
    <row r="8" ht="18">
      <c r="B8" s="216" t="s">
        <v>301</v>
      </c>
    </row>
    <row r="9" ht="18">
      <c r="B9" s="216" t="s">
        <v>302</v>
      </c>
    </row>
    <row r="10" ht="18">
      <c r="B10" s="216" t="s">
        <v>303</v>
      </c>
    </row>
    <row r="11" ht="18">
      <c r="B11" s="216" t="s">
        <v>239</v>
      </c>
    </row>
    <row r="12" ht="18">
      <c r="B12" s="216" t="s">
        <v>240</v>
      </c>
    </row>
    <row r="13" ht="18">
      <c r="B13" s="216" t="s">
        <v>241</v>
      </c>
    </row>
    <row r="14" ht="18">
      <c r="B14" s="216" t="s">
        <v>242</v>
      </c>
    </row>
    <row r="15" ht="18">
      <c r="B15" s="216" t="s">
        <v>304</v>
      </c>
    </row>
    <row r="17" ht="18">
      <c r="B17" s="231">
        <v>1</v>
      </c>
    </row>
  </sheetData>
  <sheetProtection password="CC22"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Proposed and Actual Operating Budgets and Cashflow</dc:title>
  <dc:subject>Housing</dc:subject>
  <dc:creator>bsmith</dc:creator>
  <cp:keywords/>
  <dc:description/>
  <cp:lastModifiedBy>hcdadmin</cp:lastModifiedBy>
  <cp:lastPrinted>2016-09-28T22:44:25Z</cp:lastPrinted>
  <dcterms:created xsi:type="dcterms:W3CDTF">2003-09-16T16:51:13Z</dcterms:created>
  <dcterms:modified xsi:type="dcterms:W3CDTF">2017-01-31T23:50:57Z</dcterms:modified>
  <cp:category/>
  <cp:version/>
  <cp:contentType/>
  <cp:contentStatus/>
</cp:coreProperties>
</file>